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sadmlt-my.sharepoint.com/personal/laura_masiuliene_socmin_lt/Documents/Desktop/"/>
    </mc:Choice>
  </mc:AlternateContent>
  <xr:revisionPtr revIDLastSave="0" documentId="8_{029D4001-9DC8-4600-AC16-0A23E405C454}" xr6:coauthVersionLast="47" xr6:coauthVersionMax="47" xr10:uidLastSave="{00000000-0000-0000-0000-000000000000}"/>
  <bookViews>
    <workbookView xWindow="-120" yWindow="-120" windowWidth="29040" windowHeight="15720" xr2:uid="{0D933A89-8B59-4B61-8A37-EC6DFFF3CAE8}"/>
  </bookViews>
  <sheets>
    <sheet name="Kvietimu planas skelbimui" sheetId="5" r:id="rId1"/>
    <sheet name="Lapas1" sheetId="6" r:id="rId2"/>
  </sheets>
  <definedNames>
    <definedName name="_xlnm._FilterDatabase" localSheetId="0" hidden="1">'Kvietimu planas skelbimui'!$A$3:$AZ$48</definedName>
    <definedName name="_xlnm.Print_Titles" localSheetId="0">'Kvietimu planas skelbimui'!$A:$C,'Kvietimu planas skelbimui'!$1:$3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5" l="1"/>
  <c r="O23" i="5"/>
  <c r="L23" i="5"/>
  <c r="O27" i="5" l="1"/>
  <c r="C20" i="6"/>
  <c r="A20" i="6"/>
  <c r="P16" i="5"/>
  <c r="L16" i="5" l="1"/>
  <c r="H9" i="5"/>
  <c r="G9" i="5"/>
  <c r="O26" i="5" l="1"/>
  <c r="L25" i="5"/>
  <c r="L26" i="5"/>
  <c r="I17" i="5" l="1"/>
  <c r="AC6" i="5"/>
  <c r="V47" i="5"/>
  <c r="S47" i="5"/>
  <c r="AY45" i="5"/>
  <c r="AZ45" i="5"/>
  <c r="AX45" i="5"/>
  <c r="AW32" i="5"/>
  <c r="AV32" i="5"/>
  <c r="AU32" i="5"/>
  <c r="AT32" i="5"/>
  <c r="AS32" i="5"/>
  <c r="AR32" i="5"/>
  <c r="AQ32" i="5"/>
  <c r="AP32" i="5"/>
  <c r="I48" i="5"/>
  <c r="I46" i="5"/>
  <c r="I14" i="5"/>
  <c r="H47" i="5"/>
  <c r="G47" i="5"/>
  <c r="G45" i="5"/>
  <c r="I45" i="5" s="1"/>
  <c r="G32" i="5"/>
  <c r="G18" i="5"/>
  <c r="L48" i="5"/>
  <c r="L47" i="5" s="1"/>
  <c r="H7" i="5"/>
  <c r="H6" i="5" s="1"/>
  <c r="G7" i="5"/>
  <c r="G6" i="5" s="1"/>
  <c r="L6" i="5" l="1"/>
  <c r="I47" i="5"/>
  <c r="O6" i="5"/>
  <c r="N18" i="5"/>
  <c r="L46" i="5"/>
  <c r="L45" i="5" s="1"/>
  <c r="L41" i="5"/>
  <c r="L44" i="5"/>
  <c r="I42" i="5"/>
  <c r="I39" i="5"/>
  <c r="I37" i="5"/>
  <c r="I33" i="5"/>
  <c r="K32" i="5"/>
  <c r="J32" i="5"/>
  <c r="H32" i="5"/>
  <c r="I32" i="5" s="1"/>
  <c r="I31" i="5"/>
  <c r="X30" i="5"/>
  <c r="W30" i="5"/>
  <c r="L30" i="5"/>
  <c r="X29" i="5"/>
  <c r="W29" i="5"/>
  <c r="I29" i="5"/>
  <c r="O28" i="5"/>
  <c r="Q28" i="5" s="1"/>
  <c r="I28" i="5"/>
  <c r="I23" i="5"/>
  <c r="I21" i="5"/>
  <c r="AA18" i="5"/>
  <c r="Z18" i="5"/>
  <c r="Y18" i="5"/>
  <c r="V18" i="5"/>
  <c r="U18" i="5"/>
  <c r="T18" i="5"/>
  <c r="S18" i="5"/>
  <c r="R18" i="5"/>
  <c r="M18" i="5"/>
  <c r="K18" i="5"/>
  <c r="J18" i="5"/>
  <c r="H18" i="5"/>
  <c r="I18" i="5" s="1"/>
  <c r="AG6" i="5"/>
  <c r="AF6" i="5"/>
  <c r="AD6" i="5"/>
  <c r="I16" i="5"/>
  <c r="I15" i="5"/>
  <c r="I13" i="5"/>
  <c r="I10" i="5"/>
  <c r="I8" i="5"/>
  <c r="I7" i="5"/>
  <c r="AO6" i="5"/>
  <c r="AN6" i="5"/>
  <c r="AM6" i="5"/>
  <c r="AL6" i="5"/>
  <c r="AK6" i="5"/>
  <c r="AJ6" i="5"/>
  <c r="AI6" i="5"/>
  <c r="AH6" i="5"/>
  <c r="AE6" i="5"/>
  <c r="AB6" i="5"/>
  <c r="AA6" i="5"/>
  <c r="Z6" i="5"/>
  <c r="Y6" i="5"/>
  <c r="X6" i="5"/>
  <c r="W6" i="5"/>
  <c r="V6" i="5"/>
  <c r="U6" i="5"/>
  <c r="T6" i="5"/>
  <c r="S6" i="5"/>
  <c r="R6" i="5"/>
  <c r="Q6" i="5"/>
  <c r="P6" i="5"/>
  <c r="M6" i="5"/>
  <c r="L32" i="5" l="1"/>
  <c r="O18" i="5"/>
  <c r="L18" i="5"/>
  <c r="W18" i="5"/>
  <c r="X18" i="5"/>
  <c r="P18" i="5"/>
  <c r="I6" i="5"/>
  <c r="Q18" i="5" l="1"/>
</calcChain>
</file>

<file path=xl/sharedStrings.xml><?xml version="1.0" encoding="utf-8"?>
<sst xmlns="http://schemas.openxmlformats.org/spreadsheetml/2006/main" count="345" uniqueCount="177">
  <si>
    <t xml:space="preserve">Pažangos Priemonė </t>
  </si>
  <si>
    <t>2021-2027 m. PMIF programos</t>
  </si>
  <si>
    <t xml:space="preserve">Kvietimai teikti paraiškas </t>
  </si>
  <si>
    <t xml:space="preserve">1 Konkretus tikslas </t>
  </si>
  <si>
    <t xml:space="preserve">2 konkretus tikslas </t>
  </si>
  <si>
    <t>3 konkretus tikslas</t>
  </si>
  <si>
    <t>4 konkretus tikslas</t>
  </si>
  <si>
    <t xml:space="preserve">Veikla
</t>
  </si>
  <si>
    <t>Veiklos tipas</t>
  </si>
  <si>
    <t>Galimi pareiškėjai</t>
  </si>
  <si>
    <t xml:space="preserve">Projektų atrankos būdas  </t>
  </si>
  <si>
    <t>Tiesiogiai prisidedama prie HP</t>
  </si>
  <si>
    <t>Finansavimo forma</t>
  </si>
  <si>
    <t>Skiriamos lėšos 
PMIF, ES</t>
  </si>
  <si>
    <t>Skiriamos lėšos 
PMIF, BF</t>
  </si>
  <si>
    <t>Finansavimo proporcija</t>
  </si>
  <si>
    <t>Investicijų tikslas</t>
  </si>
  <si>
    <t>Atrankos būdas / pareiškėjas</t>
  </si>
  <si>
    <t>Planuojama kvietimo suma</t>
  </si>
  <si>
    <t>Planuojamas kvietimo paskelbimo mėnuo</t>
  </si>
  <si>
    <t>Planuojamas paraiškų teikimo terminas</t>
  </si>
  <si>
    <t>P.1.1. Tikslinei grupei priklausančių asmenų, kuriems teikiama parama priėmimo ir prieglobsčio sistemų srityje, skaičius</t>
  </si>
  <si>
    <t>P.1.1.1. Tikslinei grupei priklausančių asmenų, kuriems teikiama teisinė pagalba ir teisinio atstovavimo paslaugos, skaičius</t>
  </si>
  <si>
    <t>P.1.1.3. Pažeidžiamų asmenų ir nelydimų nepilnamečių, kuriems teikiama pagalba, skaičius</t>
  </si>
  <si>
    <t>P.1.2. Prieglobsčio srityje dirbančių asmenų, dalyvavusių mokymuose prieglobsčio srities temomis, skaičius</t>
  </si>
  <si>
    <t>P.1.3. Vadovaujantis Sąjungos acquis priėmimo infrastruktūroje naujai sukurtų vietų skaičius</t>
  </si>
  <si>
    <t>P.1.3.1. &lt;...&gt;nelydimiems nepilnamečiams naujai sukurtų vietų skaičius</t>
  </si>
  <si>
    <t>P.1.4. Vadovaujantis Sąjungos acquis priėmimo infrastruktūroje renovuotų arba atnaujintų vietų skaičius</t>
  </si>
  <si>
    <t>P.1.4.1. &lt;...&gt;renovuotų arba atnaujintų vietų nelydimiems nepilnamečiams skaičius</t>
  </si>
  <si>
    <t xml:space="preserve">R.1.1. Prieglobsčio srityje dirbančių asmenų, baigusių dalyvavimą mokymuose  prieglobsčio srities temomis, ir manančių, kad mokymai yra naudingi jų darbui, skaičius </t>
  </si>
  <si>
    <t>R.1.2. Prieglobsčio srityje dirbančių asmenų, baigusių dalyvavimą mokymuose prieglobsčio srities temomis, kurie praėjus trims mėnesiams po dalyvavimo mokymuose pranešė, kad naudojasi mokymo metu įgytais įgūdžiais ir kompetencijomis, skaičius</t>
  </si>
  <si>
    <t>R.1.3. Asmenų, kurie buvo apgyvendinti patalpose, kuriomis naudojamasi kaip alternatyva sulaikymui, skaičius</t>
  </si>
  <si>
    <t>R.1.3.1. Nelydimų nepilnamečių, kurie buvo apgyvendinti patalpose, kuriomis naudojamasi kaip alternatyva sulaikymui, skaičius</t>
  </si>
  <si>
    <t>R.1.3.2. Šeimos, kurios buvo apgyvendintos patalpose, kuriomis naudojamasi kaip alternatyva sulaikymui, skaičius</t>
  </si>
  <si>
    <t>P.2.1. Dalyvių, kurie buvo įtraukti į iki išvykimo taikomas priemones, skaičius</t>
  </si>
  <si>
    <t xml:space="preserve">P.2.2. Vietos ir regioninių valdžios institucijų, gaunančių paramą integracijos priemonėms </t>
  </si>
  <si>
    <t>P.2.3. Asmenų, kuriems teikiama parama integracijos metu, skaičius įgyvendinti, skaičius</t>
  </si>
  <si>
    <t>P.2.3.1 Asmenų, lankančių lietuvių kalbos kursus, skaičius</t>
  </si>
  <si>
    <t>P.2.3.2. Pilietinio orientavimo kursus lankančių dalyvių skaičius</t>
  </si>
  <si>
    <t>P.2.3.3. Asmeninio profesinio orientavimo paslaugas gavusių dalyvių skaičius</t>
  </si>
  <si>
    <t>P.2.4. Informacinių paketų ir kampanijų siekiant didinti informuotumą apie legalius migracijos į Europos Sąjungą kanalus skaičius;</t>
  </si>
  <si>
    <t>P.2.5. Asmenų, gaunančių informaciją arba pagalbą, kad galėtų pateikti prašymą dėl šeimos susijungimo, skaičius</t>
  </si>
  <si>
    <t>P.2.6. Asmenų, kurie naudojasi mobilumo programomis, skaičius</t>
  </si>
  <si>
    <t>P.2.7. Integracijos projektų, kurių atveju projekto vykdytojas arba projekto partneris yra vietos ir regioninės valdžios institucijos, skaičius</t>
  </si>
  <si>
    <t>R.2.1. Kalbos kursus lankiusių dalyvių, kurių priimančiosios šalies kalbos mokėjimo lygis baigus kalbos kursus pakilo bent vienu lygiu pagal Bendrą Europos kalbų mokėjimo orientacinę sistemą arba lygiavertę nacionalinę sistemą, skaičius</t>
  </si>
  <si>
    <t>R.2.9. Dalyvių, kurie mano, kad dalyvavimas projekte padėjo jiems integracijos metu, skaičius</t>
  </si>
  <si>
    <t>R.2.3. Dalyvių, kurie pateikė prašymus dėl trečiojoje valstybėje įgytos jų kvalifikacijos / įgūdžių pripažinimo / įvertinimo, skaičius</t>
  </si>
  <si>
    <t>R.2.4. dalyvių, kurie pateikė prašymus dėl ilgalaikio gyventojo statuso, skaičius</t>
  </si>
  <si>
    <t>P.3.1. Asmenų, dalyvavusių mokymų veiklose, skaičius</t>
  </si>
  <si>
    <t>P.3.2. Įsigytų įrangos vienetų skaičius, įskaitant įsigytų arba atnaujintų Informacinių ir ryšių technologijų (IRT) infrastruktūros skaičius</t>
  </si>
  <si>
    <t>P.3.3. Grąžinamų asmenų, kuriems buvo suteikta reintegracijos pagalba, skaičius</t>
  </si>
  <si>
    <t>P.3.4. Sulaikymo centruose sukurtų vietų skaičius</t>
  </si>
  <si>
    <t>P.3.5. Atnaujintų arba renovuotų vietų sulaikymo centruose skaičius</t>
  </si>
  <si>
    <t>R.3.1. Savanoriškai grįžusių asmenų skaičius</t>
  </si>
  <si>
    <t>R.3.2. Išsiųstų grąžinamų asmenų skaičius</t>
  </si>
  <si>
    <t>R.3.3. Grąžinamų asmenų, kuriems taikomos alternatyvios sulaikymui priemonės, skaičius</t>
  </si>
  <si>
    <t>R.4.3. Tarptautinės apsaugos 
prašytojų ir asmenų,
kuriems suteikta 
tarptautinė apsauga, 
perduotų iš vienos 
valstybės narės į kitą,
skaičius</t>
  </si>
  <si>
    <t>R.4.4. Europos Sąjungoje
perkeltų asmenų skaičius</t>
  </si>
  <si>
    <t xml:space="preserve">R.4.5. Pagal humanitarinio priėmimo planą perkeltų asmenų skaičius </t>
  </si>
  <si>
    <t xml:space="preserve">1. Užsieniečių integracijos sistemos EBPO valstybėse narėse analizė, siekiant pritaikyti gerąją praktiką Lietuvos užsieniečių integracijos sistemoje ir nustatyti valstybės ir savivaldybių institucijų bei įstaigų atsakomybes ir funkcijas </t>
  </si>
  <si>
    <t>A</t>
  </si>
  <si>
    <t>-</t>
  </si>
  <si>
    <t>Taip</t>
  </si>
  <si>
    <t>2. Teisės aktų tobulinimas, siekiant aiškiai nustatyti valstybės ir savivaldybių institucijų bei įstaigų funkcijas ir atsakomybes užsieniečių integracijos srityje</t>
  </si>
  <si>
    <t>R</t>
  </si>
  <si>
    <t>2021-2027 m. PMIF programos 2 konkretus tikslas "Stiprinti ir plėtoti legalią migraciją į valstybes nares atsižvelgiant į jų ekonominius ir socialinius poreikius, taip pat skatinti veiksmingą trečiųjų valstybių piliečių integraciją bei socialinę įtrauktį ir prie jos prisidėti"</t>
  </si>
  <si>
    <t>3. Užsieniečių integracijos stebėsenos ir analizės, koordinavimo sistemos Lietuvos Respublikoje sukūrimas</t>
  </si>
  <si>
    <t>I</t>
  </si>
  <si>
    <t>SPPD</t>
  </si>
  <si>
    <t>P</t>
  </si>
  <si>
    <t xml:space="preserve">Taip </t>
  </si>
  <si>
    <t>D</t>
  </si>
  <si>
    <t>Užsieniečių integracijos stebėsenos ir analizės, koordinavimo sistemos Lietuvos Respublikoje sukūrimas</t>
  </si>
  <si>
    <t>2024 m. birželio mėn.</t>
  </si>
  <si>
    <t>20 darbo dienų</t>
  </si>
  <si>
    <t>4. Užsieniečiams paslaugas teikiančių asmenų kompetencijų, reikalingų pažeidžiamiems asmenims atpažinti ir paslaugoms jiems teikti, didinimas ir kvalifikacijos tobulinimas</t>
  </si>
  <si>
    <t>Viešieji ir privatieji juridiniai asmenys, tarptautinės organizacijos ar jų padaliniai, teisėtai veikiantys Lietuvos Respublikoje</t>
  </si>
  <si>
    <t>K</t>
  </si>
  <si>
    <t>Užsieniečiams paslaugas teikiančių asmenų kompetencijų, reikalingų pažeidžiamiems asmenims atpažinti ir paslaugoms jiems teikti, didinimas ir kvalifikacijos tobulinimas</t>
  </si>
  <si>
    <t>Projektų konkursas</t>
  </si>
  <si>
    <t xml:space="preserve">2024 m. kovo mėn.
</t>
  </si>
  <si>
    <t>5. Užsieniečių integraciją skatinančios komunikacijos kampanijos, orientuotos į skirtingus tikslus (pvz., neteisėto darbo rizika, viešosios nuomonės keitimas), organizavimas</t>
  </si>
  <si>
    <t xml:space="preserve">Viešieji ir privatieji juridiniai asmenys, tarptautinės organizacijos ar jų padaliniai, teisėtai veikiantys Lietuvos Respublikoje </t>
  </si>
  <si>
    <t>Informacijos sklaida apie legalios migracijos kelius, nelegalios migracijos rizikas, nelegalaus darbo rizikas, darbuotojų ir darbdavių  teises ir pareigas</t>
  </si>
  <si>
    <t xml:space="preserve">2023 m. lapkričio mėn. </t>
  </si>
  <si>
    <t>6. Procedūrų ir paslaugų, būtinų siekiant įgyvendinti užsieniečių teisę į šeimos susijungimą, organizavimas</t>
  </si>
  <si>
    <t>Procedūrų ir paslaugų, būtinų siekiant įgyvendinti užsieniečių teisę į šeimos susijungimą, organizavimas</t>
  </si>
  <si>
    <t xml:space="preserve">7. Vertimo paslaugų centralizavimas </t>
  </si>
  <si>
    <t>Vertimo paslaugų centralizavimas</t>
  </si>
  <si>
    <t>2024 m. balandžio mėn.</t>
  </si>
  <si>
    <r>
      <rPr>
        <sz val="8"/>
        <color rgb="FF000000"/>
        <rFont val="Calibri"/>
        <family val="2"/>
        <charset val="186"/>
      </rPr>
      <t xml:space="preserve">8. Lietuvių kalbos mokymo pritaikomumo ir prieinamumo didinimas </t>
    </r>
    <r>
      <rPr>
        <i/>
        <sz val="8"/>
        <color rgb="FF000000"/>
        <rFont val="Calibri"/>
        <family val="2"/>
        <charset val="186"/>
      </rPr>
      <t>(didinant Užimtumo tarnybos prie Lietuvos Respublikos socialinės apsaugos ir darbo ministerijos siūlomų lietuvių kalbos mokymų prieinamumą)</t>
    </r>
  </si>
  <si>
    <t>Lietuvių kalbos mokymo metodologijos tobulinimas. Profesinio mokymo derinimas su lietuvių kalbos mokymu</t>
  </si>
  <si>
    <t>2025 m. birželio mėn.</t>
  </si>
  <si>
    <r>
      <t xml:space="preserve">9. </t>
    </r>
    <r>
      <rPr>
        <sz val="8"/>
        <color rgb="FF000000"/>
        <rFont val="Calibri"/>
        <family val="2"/>
        <charset val="186"/>
        <scheme val="minor"/>
      </rPr>
      <t xml:space="preserve">Paslaugų teikimas užsieniečiams: informavimas, konsultavimas, socialinės paslaugos, atvejo vadyba ir kt. </t>
    </r>
    <r>
      <rPr>
        <i/>
        <sz val="8"/>
        <color rgb="FF000000"/>
        <rFont val="Calibri"/>
        <family val="2"/>
        <charset val="186"/>
        <scheme val="minor"/>
      </rPr>
      <t>(</t>
    </r>
    <r>
      <rPr>
        <i/>
        <sz val="8"/>
        <color theme="1"/>
        <rFont val="Calibri"/>
        <family val="2"/>
        <charset val="186"/>
        <scheme val="minor"/>
      </rPr>
      <t>valstybės projektų planavimo būdu, papildant savivaldybių paslaugas)</t>
    </r>
  </si>
  <si>
    <t>Integracijos paslaugos savivaldybėse</t>
  </si>
  <si>
    <r>
      <t xml:space="preserve">9. </t>
    </r>
    <r>
      <rPr>
        <sz val="8"/>
        <color rgb="FF000000"/>
        <rFont val="Calibri"/>
        <family val="2"/>
        <charset val="186"/>
        <scheme val="minor"/>
      </rPr>
      <t xml:space="preserve">Paslaugų teikimas užsieniečiams: informavimas, konsultavimas, socialinės paslaugos, atvejo vadyba ir kt. </t>
    </r>
    <r>
      <rPr>
        <i/>
        <sz val="8"/>
        <color rgb="FF000000"/>
        <rFont val="Calibri"/>
        <family val="2"/>
        <charset val="186"/>
        <scheme val="minor"/>
      </rPr>
      <t>(konkurso b</t>
    </r>
    <r>
      <rPr>
        <i/>
        <sz val="8"/>
        <color theme="1"/>
        <rFont val="Calibri"/>
        <family val="2"/>
        <charset val="186"/>
        <scheme val="minor"/>
      </rPr>
      <t>ūdu, papildant savivaldybių paslaugas)</t>
    </r>
  </si>
  <si>
    <t>2021-2027 m. PMIF programos 1 konkretus tikslas "Stiprinti ir plėtoti visus bendros Europos prieglobsčio sistemos aspektus, įskaitant jos išorės aspektą"</t>
  </si>
  <si>
    <t>10. ES valstybėse narėse taikomų prieglobsčio prašytojų priėmimo sistemų analizės atlikimas (Europos Sąjungos Prieglobsčio agentūra)</t>
  </si>
  <si>
    <t>11. Lietuvos Respublikos įstatymo „Dėl užsieniečių teisinės padėties“ ir kitų teisės aktų pakeitimų projektų rengimas, siekiant sudaryti tinkamas sąlygas prieglobsčio prašytojams ir gavėjams Pabėgėlių priėmimo centre arba kitoje Lietuvos Respublikos Vyriausybės įgaliotoje institucijoje</t>
  </si>
  <si>
    <t>12. Prieglobsčio prašytojų priėmimo infrastruktūros atnaujinimas ir plėtra</t>
  </si>
  <si>
    <t>Prieglobsčio prašytojų priėmimo infrastruktūros plėtra Valstybės sienos apsaugos tarnyboje</t>
  </si>
  <si>
    <t>VSAT</t>
  </si>
  <si>
    <t xml:space="preserve">2023 m. rugpjūčio mėn. </t>
  </si>
  <si>
    <t>Prieglobsčio prašytojų priėmimo infrastruktūra. Pabėgėlių administravimo informacinės sistemos tobulinimas</t>
  </si>
  <si>
    <t>2024 m. kovo mėn.</t>
  </si>
  <si>
    <t>13. Materialinių sąlygų ir paslaugų teikimo užtikrinimas užsieniečiams</t>
  </si>
  <si>
    <t>Materialinių sąlygų ir paslaugų teikimo užtikrinimas užsieniečiams laikino apgyvendinimo vietose</t>
  </si>
  <si>
    <t>2026 m. liepos mėn.</t>
  </si>
  <si>
    <t>2024 m. gegužės mėn.</t>
  </si>
  <si>
    <t>Prieglobsčio bylų nagrinėjimo kokybės stiprinimas</t>
  </si>
  <si>
    <t>Valstybės garantuojama teisinė pagalba prieglobsčio prašytojams</t>
  </si>
  <si>
    <t>2023 m. spalio mėn.</t>
  </si>
  <si>
    <t>Materialinių sąlygų ir paslaugų teikimo užtikrinimas užsieniečiams Vasltybės sienos apsaugos tarnybos padaliniuose</t>
  </si>
  <si>
    <t xml:space="preserve">14. Užsieniečių prieglobsčio ir priėmimo srityje dirbančių specialistų kompetencijų didinimas, gebėjimų stiprinimas (mokymai prieglobsčio srities temomis) </t>
  </si>
  <si>
    <t xml:space="preserve">Užsieniečių prieglobsčio ir priėmimo srityje dirbančių specialistų kompetencijų didinimas, gebėjimų stiprinimas </t>
  </si>
  <si>
    <t>2027 m. rugsėjo mėn.</t>
  </si>
  <si>
    <t>15. Privalomos užsieniečių priėmimo paslaugų teikimo stebėsenos vykdymas</t>
  </si>
  <si>
    <t xml:space="preserve"> Privalomos užsieniečių priėmimo paslaugų teikimo stebėsena</t>
  </si>
  <si>
    <t>2021-2027 m. PMIF programos 3 konkretus tikslas "Prisidėti prie kovos su neteisėta migracija, stiprinant veiksmingą, saugų ir orumo nežeminantį grąžinimą ir readmisiją, taip pat prisidėti prie veiksmingos pradinės reintegracijos trečiosiose valstybėse ir ją skatinti"</t>
  </si>
  <si>
    <t>16.  Užsieniečių grąžinimo ir sulaikymo standartų laikymosi užtikrinimas</t>
  </si>
  <si>
    <t>Sulaikymo infrastruktūros plėtra Užsieniečių registracijos centre</t>
  </si>
  <si>
    <t>2024 m. lapkričio mėn.</t>
  </si>
  <si>
    <t>Paslaugų teikimas užsieniečiams sulaikymo centruose</t>
  </si>
  <si>
    <t>Kompetencijų kėlimas</t>
  </si>
  <si>
    <t>Užsieniečių sulaikymo alternatyvų tyrimas</t>
  </si>
  <si>
    <t>Valstybės planavimas</t>
  </si>
  <si>
    <t>2026 m. sausio mėn.</t>
  </si>
  <si>
    <t>17. Priverstinio užsieniečių grąžinimo stebėsenos vykdymas</t>
  </si>
  <si>
    <t>Priverstinio užsieniečių grąžinimo stebėsenos vykdymas</t>
  </si>
  <si>
    <t xml:space="preserve">2024 m. vasario mėn. </t>
  </si>
  <si>
    <t>18. Savanoriško užsieniečių grįžimo procedūrų ir reintegracijos organizavimas</t>
  </si>
  <si>
    <t xml:space="preserve">D   </t>
  </si>
  <si>
    <t>Savanoriško užsieniečių grįžimo procedūrų ir reintegracijos organizavimas</t>
  </si>
  <si>
    <t>2023 m. lapkričio mėn.</t>
  </si>
  <si>
    <t>2027 m. liepos mėn.</t>
  </si>
  <si>
    <r>
      <t xml:space="preserve">19. Užsieniečių priverstinio grąžinimo ir savanoriško grįžimo </t>
    </r>
    <r>
      <rPr>
        <i/>
        <sz val="8"/>
        <color theme="1"/>
        <rFont val="Calibri"/>
        <family val="2"/>
        <charset val="186"/>
        <scheme val="minor"/>
      </rPr>
      <t>(kai jis organizuojamas padedant ES institucijoms)</t>
    </r>
    <r>
      <rPr>
        <sz val="8"/>
        <color theme="1"/>
        <rFont val="Calibri"/>
        <family val="2"/>
        <charset val="186"/>
        <scheme val="minor"/>
      </rPr>
      <t xml:space="preserve"> procedūrų organizavimas  </t>
    </r>
  </si>
  <si>
    <t xml:space="preserve">D  </t>
  </si>
  <si>
    <t xml:space="preserve">Užsieniečių priverstinio grąžinimo ir savanoriško grįžimo procedūrų organizavimas  </t>
  </si>
  <si>
    <t>2024 m. vasario mėn.</t>
  </si>
  <si>
    <t>2021-2027 m. PMIF programos 4 konkretus tikslas</t>
  </si>
  <si>
    <t>20. Solidarumo mechanizmo tarp ES valstybių narių ir trečiųjų šalių įgyvendinimas</t>
  </si>
  <si>
    <t>Solidarumo mechanizmo tarp ES valstybių narių ir trečiųjų šalių įgyvendinimas</t>
  </si>
  <si>
    <t>2024 m. rugpjūčio mėn.</t>
  </si>
  <si>
    <t>2021-2027 m. PMIF programos 3 priedas</t>
  </si>
  <si>
    <t>21. Prieglobsčio prašytojų priėmimo infrastruktūros atnaujinimas ir plėtra</t>
  </si>
  <si>
    <t>Lietuvos priėmimo sistemos reforma</t>
  </si>
  <si>
    <t>stiprinti sąlygas užsieniečiams gauti sociokultūrinių žinių apie Lietuvą bei gerinti sąlygas sisteminiam užsieniečiams skirtų psichikos sveikatos stiprinimo bei psichosocialinės pagalbos teikimo intervencijų plėtojimui.</t>
  </si>
  <si>
    <t xml:space="preserve">4. Užsieniečių sociokultūrinių žinių didinimo ir psichikos sveikatos, psichosocialinės pagalbos teikimo užsieniečiams sąlygų gerinimas </t>
  </si>
  <si>
    <t xml:space="preserve">2025 m. birželio mėn. </t>
  </si>
  <si>
    <t>2025 m. spalio mėn.</t>
  </si>
  <si>
    <t>Priėmimo ir integracijos agentūra (toliau - PIIA)</t>
  </si>
  <si>
    <t>PIIA, Migracijos departamentas prie Lietuvos Respublikos vidaus reikalų ministerijos (toliau – MD)</t>
  </si>
  <si>
    <t>PIIA</t>
  </si>
  <si>
    <t>Savivaldybių administracijos, savivaldybių valdomos įmonės, savivaldybės administravimo subjektai</t>
  </si>
  <si>
    <r>
      <t>Valstybės sienos apsaugos tarnyba</t>
    </r>
    <r>
      <rPr>
        <sz val="8"/>
        <color theme="1"/>
        <rFont val="Calibri"/>
        <family val="2"/>
        <charset val="186"/>
        <scheme val="minor"/>
      </rPr>
      <t xml:space="preserve"> prie Lietuvos Respublikos vidaus reikalų ministerijos (toliau – VSAT)</t>
    </r>
    <r>
      <rPr>
        <sz val="8"/>
        <color rgb="FF000000"/>
        <rFont val="Calibri"/>
        <family val="2"/>
        <charset val="186"/>
        <scheme val="minor"/>
      </rPr>
      <t>, PIIA</t>
    </r>
  </si>
  <si>
    <t>VSAT, PIIA, MD, Lietuvos advokatūra</t>
  </si>
  <si>
    <t>VSAT, PIIA</t>
  </si>
  <si>
    <t>MD, VSAT, PIIA</t>
  </si>
  <si>
    <t>VSAT, PIIA, SADM, Panevėžio miesto savivaldybės administracija, Jonavos rajono savivaldybės administracija</t>
  </si>
  <si>
    <t>Valstybės planavimas/SADM</t>
  </si>
  <si>
    <t>Valstybės planavimas/ SPPD</t>
  </si>
  <si>
    <t>Valstybės planavimas/PIIA</t>
  </si>
  <si>
    <t>Valstybės planavimas/VSAT</t>
  </si>
  <si>
    <t>Valstybės planavimas/MD</t>
  </si>
  <si>
    <t>Valstybės planavimas/ VSAT, PIIA, SADM, Panevėžio miesto savivaldybės administracija, Jonavos rajono savivaldybės administracija</t>
  </si>
  <si>
    <t>Materialinių sąlygų ir paslaugų teikimo užtikrinimas užsieniečiams Priėmimo ir integracijos agentūros padaliniuose</t>
  </si>
  <si>
    <t>galbūt, SPPd svarsto</t>
  </si>
  <si>
    <t xml:space="preserve">2025 m. balandžio mėn. </t>
  </si>
  <si>
    <t>2026 m. vasario mėn.</t>
  </si>
  <si>
    <t xml:space="preserve">2026 m. vasario mėn. </t>
  </si>
  <si>
    <t xml:space="preserve">2026 m. kovo mėn.
</t>
  </si>
  <si>
    <t>2026 m. balandžio mėn.</t>
  </si>
  <si>
    <t>2027 mėn. vasario mėn.</t>
  </si>
  <si>
    <t xml:space="preserve">2025 m. liepos mėn. </t>
  </si>
  <si>
    <t>40-60 darbo dienų</t>
  </si>
  <si>
    <t>30 darbo dienų</t>
  </si>
  <si>
    <t>2025 m.  lapkričio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</si>
</sst>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0000000_-;\-* #,##0.0000000000_-;_-* &quot;-&quot;??_-;_-@_-"/>
  </numFmts>
  <fonts count="16" x14ac:knownFonts="1">
    <font>
      <sz val="11"/>
      <color theme="1"/>
      <name val="Calibri"/>
      <family val="2"/>
      <charset val="186"/>
      <scheme val="minor"/>
    </font>
    <font>
      <sz val="11"/>
      <color theme="1"/>
      <name val="Calibri"/>
      <family val="2"/>
      <charset val="186"/>
      <scheme val="minor"/>
    </font>
    <font>
      <sz val="8"/>
      <name val="Calibri"/>
      <family val="2"/>
      <charset val="186"/>
      <scheme val="minor"/>
    </font>
    <font>
      <sz val="11"/>
      <color theme="1"/>
      <name val="Arial"/>
      <family val="2"/>
      <charset val="186"/>
    </font>
    <font>
      <b/>
      <sz val="8"/>
      <color rgb="FF000000"/>
      <name val="Calibri"/>
      <family val="2"/>
      <charset val="186"/>
      <scheme val="minor"/>
    </font>
    <font>
      <sz val="8"/>
      <color theme="1"/>
      <name val="Calibri"/>
      <family val="2"/>
      <charset val="186"/>
      <scheme val="minor"/>
    </font>
    <font>
      <b/>
      <sz val="8"/>
      <color rgb="FFFF0000"/>
      <name val="Calibri"/>
      <family val="2"/>
      <charset val="186"/>
      <scheme val="minor"/>
    </font>
    <font>
      <sz val="8"/>
      <color rgb="FF000000"/>
      <name val="Calibri"/>
      <family val="2"/>
      <charset val="186"/>
      <scheme val="minor"/>
    </font>
    <font>
      <i/>
      <sz val="8"/>
      <color theme="1"/>
      <name val="Calibri"/>
      <family val="2"/>
      <charset val="186"/>
      <scheme val="minor"/>
    </font>
    <font>
      <i/>
      <sz val="8"/>
      <color rgb="FF000000"/>
      <name val="Calibri"/>
      <family val="2"/>
      <charset val="186"/>
      <scheme val="minor"/>
    </font>
    <font>
      <sz val="8"/>
      <color rgb="FFFF0000"/>
      <name val="Calibri"/>
      <family val="2"/>
      <charset val="186"/>
      <scheme val="minor"/>
    </font>
    <font>
      <b/>
      <sz val="8"/>
      <name val="Calibri"/>
      <family val="2"/>
      <charset val="186"/>
      <scheme val="minor"/>
    </font>
    <font>
      <sz val="8"/>
      <color rgb="FF000000"/>
      <name val="Calibri"/>
      <family val="2"/>
      <charset val="186"/>
    </font>
    <font>
      <i/>
      <sz val="8"/>
      <color rgb="FF000000"/>
      <name val="Calibri"/>
      <family val="2"/>
      <charset val="186"/>
    </font>
    <font>
      <b/>
      <sz val="8"/>
      <color theme="1"/>
      <name val="Calibri"/>
      <family val="2"/>
      <charset val="186"/>
      <scheme val="minor"/>
    </font>
    <font>
      <sz val="11"/>
      <color rgb="FF000000"/>
      <name val="Times New Roman"/>
      <family val="1"/>
      <charset val="186"/>
    </font>
  </fonts>
  <fills count="9">
    <fill>
      <patternFill patternType="none"/>
    </fill>
    <fill>
      <patternFill patternType="gray125"/>
    </fill>
    <fill>
      <patternFill patternType="solid">
        <fgColor rgb="FFD9E2F3"/>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125">
    <xf numFmtId="0" fontId="0" fillId="0" borderId="0" xfId="0"/>
    <xf numFmtId="0" fontId="5" fillId="0" borderId="0" xfId="0" applyFont="1" applyAlignment="1">
      <alignment horizontal="left" vertical="top" wrapText="1"/>
    </xf>
    <xf numFmtId="0" fontId="2" fillId="0" borderId="1" xfId="2" applyFont="1" applyBorder="1" applyAlignment="1">
      <alignment horizontal="left" vertical="top" wrapText="1"/>
    </xf>
    <xf numFmtId="0" fontId="2" fillId="8" borderId="1" xfId="2" applyFont="1" applyFill="1" applyBorder="1" applyAlignment="1">
      <alignment horizontal="left" vertical="top" wrapText="1"/>
    </xf>
    <xf numFmtId="0" fontId="5" fillId="0" borderId="1" xfId="0" applyFont="1" applyBorder="1" applyAlignment="1">
      <alignment horizontal="left" vertical="top" wrapText="1"/>
    </xf>
    <xf numFmtId="43" fontId="5" fillId="0" borderId="1" xfId="1" applyFont="1" applyBorder="1" applyAlignment="1">
      <alignment horizontal="center" vertical="top" wrapText="1"/>
    </xf>
    <xf numFmtId="0" fontId="5" fillId="5" borderId="1" xfId="0" applyFont="1" applyFill="1" applyBorder="1" applyAlignment="1">
      <alignment horizontal="left" vertical="top"/>
    </xf>
    <xf numFmtId="0" fontId="7" fillId="0" borderId="1" xfId="0" applyFont="1" applyBorder="1" applyAlignment="1">
      <alignment horizontal="center" vertical="top" wrapText="1"/>
    </xf>
    <xf numFmtId="0" fontId="5" fillId="0" borderId="1" xfId="0" applyFont="1" applyBorder="1" applyAlignment="1">
      <alignment horizontal="center" vertical="top" wrapText="1"/>
    </xf>
    <xf numFmtId="43" fontId="5" fillId="0" borderId="1" xfId="1" applyFont="1" applyBorder="1" applyAlignment="1">
      <alignment horizontal="center" vertical="top"/>
    </xf>
    <xf numFmtId="43" fontId="5" fillId="5" borderId="1" xfId="1" applyFont="1" applyFill="1" applyBorder="1" applyAlignment="1">
      <alignment horizontal="center" vertical="top"/>
    </xf>
    <xf numFmtId="0" fontId="5" fillId="8" borderId="1" xfId="0" applyFont="1" applyFill="1" applyBorder="1" applyAlignment="1">
      <alignment horizontal="center" vertical="top" wrapText="1"/>
    </xf>
    <xf numFmtId="0" fontId="2" fillId="8" borderId="1" xfId="2" applyFont="1" applyFill="1" applyBorder="1" applyAlignment="1">
      <alignment horizontal="center" vertical="top" wrapText="1"/>
    </xf>
    <xf numFmtId="0" fontId="5" fillId="5" borderId="1" xfId="0" applyFont="1" applyFill="1" applyBorder="1" applyAlignment="1">
      <alignment horizontal="center" vertical="top"/>
    </xf>
    <xf numFmtId="0" fontId="2" fillId="0" borderId="1" xfId="2" applyFont="1" applyBorder="1" applyAlignment="1">
      <alignment horizontal="center" vertical="top" wrapText="1"/>
    </xf>
    <xf numFmtId="164" fontId="5" fillId="0" borderId="1" xfId="1" applyNumberFormat="1" applyFont="1" applyFill="1" applyBorder="1" applyAlignment="1">
      <alignment horizontal="center" vertical="top"/>
    </xf>
    <xf numFmtId="43" fontId="5" fillId="0" borderId="1" xfId="1" applyFont="1" applyFill="1" applyBorder="1" applyAlignment="1">
      <alignment horizontal="center" vertical="top" wrapText="1"/>
    </xf>
    <xf numFmtId="0" fontId="4" fillId="2" borderId="6" xfId="0" applyFont="1" applyFill="1" applyBorder="1" applyAlignment="1">
      <alignment horizontal="left" vertical="top"/>
    </xf>
    <xf numFmtId="0" fontId="4" fillId="2" borderId="7" xfId="0" applyFont="1" applyFill="1" applyBorder="1" applyAlignment="1">
      <alignment vertical="top"/>
    </xf>
    <xf numFmtId="43" fontId="4" fillId="2" borderId="8" xfId="1" applyFont="1" applyFill="1" applyBorder="1" applyAlignment="1">
      <alignment vertical="top"/>
    </xf>
    <xf numFmtId="0" fontId="5" fillId="0" borderId="0" xfId="0" applyFont="1" applyAlignment="1">
      <alignment vertical="top"/>
    </xf>
    <xf numFmtId="0" fontId="6" fillId="2" borderId="9" xfId="0" applyFont="1" applyFill="1" applyBorder="1" applyAlignment="1">
      <alignment horizontal="left" vertical="top"/>
    </xf>
    <xf numFmtId="43" fontId="4" fillId="2" borderId="10" xfId="1" applyFont="1" applyFill="1" applyBorder="1" applyAlignment="1">
      <alignment vertical="top"/>
    </xf>
    <xf numFmtId="0" fontId="7" fillId="2" borderId="2" xfId="0" applyFont="1" applyFill="1" applyBorder="1" applyAlignment="1">
      <alignment horizontal="center" vertical="top" wrapText="1"/>
    </xf>
    <xf numFmtId="43" fontId="7" fillId="2" borderId="2" xfId="1" applyFont="1" applyFill="1" applyBorder="1" applyAlignment="1">
      <alignment horizontal="center" vertical="top" wrapText="1"/>
    </xf>
    <xf numFmtId="0" fontId="5" fillId="0" borderId="0" xfId="0" applyFont="1" applyAlignment="1">
      <alignment horizontal="left" vertical="top"/>
    </xf>
    <xf numFmtId="43" fontId="5" fillId="0" borderId="0" xfId="1" applyFont="1" applyAlignment="1">
      <alignment vertical="top"/>
    </xf>
    <xf numFmtId="43" fontId="14" fillId="4" borderId="1" xfId="0" applyNumberFormat="1" applyFont="1" applyFill="1" applyBorder="1" applyAlignment="1">
      <alignment horizontal="center" vertical="top" wrapText="1"/>
    </xf>
    <xf numFmtId="0" fontId="14" fillId="0" borderId="0" xfId="0" applyFont="1" applyAlignment="1">
      <alignment vertical="top"/>
    </xf>
    <xf numFmtId="0" fontId="14" fillId="4" borderId="1" xfId="0" applyFont="1" applyFill="1" applyBorder="1" applyAlignment="1">
      <alignment horizontal="center" vertical="top" wrapText="1"/>
    </xf>
    <xf numFmtId="43" fontId="5" fillId="5" borderId="1" xfId="1" applyFont="1" applyFill="1" applyBorder="1" applyAlignment="1">
      <alignment horizontal="left" vertical="top"/>
    </xf>
    <xf numFmtId="43" fontId="14" fillId="4" borderId="1" xfId="0" applyNumberFormat="1" applyFont="1" applyFill="1" applyBorder="1" applyAlignment="1">
      <alignment horizontal="left" vertical="top" wrapText="1"/>
    </xf>
    <xf numFmtId="4" fontId="4" fillId="2" borderId="7" xfId="0" applyNumberFormat="1" applyFont="1" applyFill="1" applyBorder="1" applyAlignment="1">
      <alignment vertical="top"/>
    </xf>
    <xf numFmtId="4" fontId="7" fillId="2" borderId="2" xfId="0" applyNumberFormat="1" applyFont="1" applyFill="1" applyBorder="1" applyAlignment="1">
      <alignment horizontal="center" vertical="top" wrapText="1"/>
    </xf>
    <xf numFmtId="4" fontId="5" fillId="0" borderId="1" xfId="1" applyNumberFormat="1" applyFont="1" applyBorder="1" applyAlignment="1">
      <alignment horizontal="center" vertical="top" wrapText="1"/>
    </xf>
    <xf numFmtId="4" fontId="5" fillId="0" borderId="1" xfId="1" applyNumberFormat="1" applyFont="1" applyBorder="1" applyAlignment="1">
      <alignment horizontal="center" vertical="top"/>
    </xf>
    <xf numFmtId="4" fontId="10" fillId="0" borderId="1" xfId="1" applyNumberFormat="1" applyFont="1" applyBorder="1" applyAlignment="1">
      <alignment horizontal="center" vertical="top" wrapText="1"/>
    </xf>
    <xf numFmtId="4" fontId="10" fillId="0" borderId="1" xfId="1" applyNumberFormat="1" applyFont="1" applyBorder="1" applyAlignment="1">
      <alignment horizontal="center" vertical="top"/>
    </xf>
    <xf numFmtId="4" fontId="14" fillId="4" borderId="1" xfId="0" applyNumberFormat="1" applyFont="1" applyFill="1" applyBorder="1" applyAlignment="1">
      <alignment horizontal="center" vertical="top" wrapText="1"/>
    </xf>
    <xf numFmtId="4" fontId="2" fillId="0" borderId="1" xfId="1" applyNumberFormat="1" applyFont="1" applyBorder="1" applyAlignment="1">
      <alignment horizontal="center" vertical="top" wrapText="1"/>
    </xf>
    <xf numFmtId="4" fontId="5" fillId="0" borderId="0" xfId="1" applyNumberFormat="1" applyFont="1" applyAlignment="1">
      <alignment vertical="top"/>
    </xf>
    <xf numFmtId="4" fontId="2" fillId="5" borderId="1" xfId="1" applyNumberFormat="1" applyFont="1" applyFill="1" applyBorder="1" applyAlignment="1">
      <alignment horizontal="center" vertical="top"/>
    </xf>
    <xf numFmtId="4" fontId="2" fillId="8" borderId="1" xfId="1" applyNumberFormat="1" applyFont="1" applyFill="1" applyBorder="1" applyAlignment="1">
      <alignment horizontal="center" vertical="top" wrapText="1"/>
    </xf>
    <xf numFmtId="4" fontId="2" fillId="0" borderId="1" xfId="1" applyNumberFormat="1" applyFont="1" applyFill="1" applyBorder="1" applyAlignment="1">
      <alignment horizontal="center" vertical="top" wrapText="1"/>
    </xf>
    <xf numFmtId="4" fontId="11" fillId="4" borderId="1" xfId="0" applyNumberFormat="1" applyFont="1" applyFill="1" applyBorder="1" applyAlignment="1">
      <alignment horizontal="center" vertical="top" wrapText="1"/>
    </xf>
    <xf numFmtId="4" fontId="2" fillId="5" borderId="1" xfId="0" applyNumberFormat="1" applyFont="1" applyFill="1" applyBorder="1" applyAlignment="1">
      <alignment horizontal="center" vertical="top"/>
    </xf>
    <xf numFmtId="4" fontId="2" fillId="0" borderId="0" xfId="0" applyNumberFormat="1" applyFont="1" applyAlignment="1">
      <alignment vertical="top"/>
    </xf>
    <xf numFmtId="164" fontId="5" fillId="5" borderId="1" xfId="1" applyNumberFormat="1" applyFont="1" applyFill="1" applyBorder="1" applyAlignment="1">
      <alignment horizontal="center" vertical="top"/>
    </xf>
    <xf numFmtId="164" fontId="5" fillId="5" borderId="1" xfId="0" applyNumberFormat="1" applyFont="1" applyFill="1" applyBorder="1" applyAlignment="1">
      <alignment horizontal="center" vertical="top"/>
    </xf>
    <xf numFmtId="164" fontId="5" fillId="7" borderId="1" xfId="0" applyNumberFormat="1" applyFont="1" applyFill="1" applyBorder="1" applyAlignment="1">
      <alignment horizontal="center" vertical="top"/>
    </xf>
    <xf numFmtId="164" fontId="5" fillId="0" borderId="1" xfId="0" applyNumberFormat="1" applyFont="1" applyBorder="1" applyAlignment="1">
      <alignment horizontal="center" vertical="top"/>
    </xf>
    <xf numFmtId="164" fontId="5" fillId="8" borderId="1" xfId="0" applyNumberFormat="1" applyFont="1" applyFill="1" applyBorder="1" applyAlignment="1">
      <alignment horizontal="center" vertical="top"/>
    </xf>
    <xf numFmtId="164" fontId="14" fillId="4" borderId="1" xfId="0" applyNumberFormat="1" applyFont="1" applyFill="1" applyBorder="1" applyAlignment="1">
      <alignment horizontal="center" vertical="top" wrapText="1"/>
    </xf>
    <xf numFmtId="164" fontId="5" fillId="6" borderId="1" xfId="0" applyNumberFormat="1" applyFont="1" applyFill="1" applyBorder="1" applyAlignment="1">
      <alignment horizontal="center" vertical="top"/>
    </xf>
    <xf numFmtId="164" fontId="2" fillId="0" borderId="1" xfId="0" applyNumberFormat="1" applyFont="1" applyBorder="1" applyAlignment="1">
      <alignment horizontal="center" vertical="top"/>
    </xf>
    <xf numFmtId="164" fontId="2" fillId="6" borderId="1" xfId="0" applyNumberFormat="1" applyFont="1" applyFill="1" applyBorder="1" applyAlignment="1">
      <alignment horizontal="center" vertical="top"/>
    </xf>
    <xf numFmtId="0" fontId="4" fillId="2" borderId="7" xfId="0" applyFont="1" applyFill="1" applyBorder="1" applyAlignment="1">
      <alignment horizontal="center" vertical="top"/>
    </xf>
    <xf numFmtId="0" fontId="5" fillId="0" borderId="0" xfId="0" applyFont="1" applyAlignment="1">
      <alignment horizontal="center" vertical="top"/>
    </xf>
    <xf numFmtId="165" fontId="14" fillId="4" borderId="1" xfId="1" applyNumberFormat="1" applyFont="1" applyFill="1" applyBorder="1" applyAlignment="1">
      <alignment horizontal="center" vertical="top" wrapText="1"/>
    </xf>
    <xf numFmtId="43" fontId="5" fillId="0" borderId="1" xfId="1" applyFont="1" applyBorder="1" applyAlignment="1">
      <alignment vertical="top" wrapText="1"/>
    </xf>
    <xf numFmtId="0" fontId="14" fillId="4" borderId="1" xfId="0" applyFont="1" applyFill="1" applyBorder="1" applyAlignment="1">
      <alignment horizontal="left" vertical="top" wrapText="1"/>
    </xf>
    <xf numFmtId="43" fontId="14" fillId="4" borderId="1" xfId="1" applyFont="1" applyFill="1" applyBorder="1" applyAlignment="1">
      <alignment vertical="top" wrapText="1"/>
    </xf>
    <xf numFmtId="3" fontId="11" fillId="4" borderId="1" xfId="0" applyNumberFormat="1" applyFont="1" applyFill="1" applyBorder="1" applyAlignment="1">
      <alignment horizontal="center" vertical="top" wrapText="1"/>
    </xf>
    <xf numFmtId="0" fontId="7" fillId="3" borderId="1" xfId="0" applyFont="1" applyFill="1" applyBorder="1" applyAlignment="1">
      <alignment horizontal="center" vertical="top" wrapText="1"/>
    </xf>
    <xf numFmtId="4" fontId="2" fillId="3" borderId="1" xfId="0" applyNumberFormat="1" applyFont="1" applyFill="1" applyBorder="1" applyAlignment="1">
      <alignment horizontal="center" vertical="top" wrapText="1"/>
    </xf>
    <xf numFmtId="0" fontId="2" fillId="6" borderId="1" xfId="2" applyFont="1" applyFill="1" applyBorder="1" applyAlignment="1">
      <alignment horizontal="center" vertical="top" wrapText="1"/>
    </xf>
    <xf numFmtId="0" fontId="2" fillId="7" borderId="1" xfId="2" applyFont="1" applyFill="1" applyBorder="1" applyAlignment="1">
      <alignment horizontal="center" vertical="top" wrapText="1"/>
    </xf>
    <xf numFmtId="0" fontId="5" fillId="7" borderId="1" xfId="0" applyFont="1" applyFill="1" applyBorder="1" applyAlignment="1">
      <alignment horizontal="center" vertical="top" wrapText="1"/>
    </xf>
    <xf numFmtId="0" fontId="5" fillId="8" borderId="1" xfId="0" applyFont="1" applyFill="1" applyBorder="1" applyAlignment="1">
      <alignment horizontal="left" vertical="top" wrapText="1"/>
    </xf>
    <xf numFmtId="4" fontId="5" fillId="0" borderId="1" xfId="1" applyNumberFormat="1" applyFont="1" applyFill="1" applyBorder="1" applyAlignment="1">
      <alignment horizontal="center" vertical="top" wrapText="1"/>
    </xf>
    <xf numFmtId="43" fontId="7" fillId="0" borderId="1" xfId="1" applyFont="1" applyBorder="1" applyAlignment="1">
      <alignment horizontal="center" vertical="top" wrapText="1"/>
    </xf>
    <xf numFmtId="43" fontId="7" fillId="4" borderId="1" xfId="1" applyFont="1" applyFill="1" applyBorder="1" applyAlignment="1">
      <alignment horizontal="center" vertical="top" wrapText="1"/>
    </xf>
    <xf numFmtId="0" fontId="7" fillId="2" borderId="2" xfId="0" applyFont="1" applyFill="1" applyBorder="1" applyAlignment="1">
      <alignment horizontal="left" vertical="top" wrapText="1"/>
    </xf>
    <xf numFmtId="0" fontId="4" fillId="2" borderId="0" xfId="0" applyFont="1" applyFill="1" applyAlignment="1">
      <alignment vertical="top"/>
    </xf>
    <xf numFmtId="0" fontId="4" fillId="2" borderId="0" xfId="0" applyFont="1" applyFill="1" applyAlignment="1">
      <alignment horizontal="center" vertical="top"/>
    </xf>
    <xf numFmtId="4" fontId="4" fillId="2" borderId="0" xfId="0" applyNumberFormat="1" applyFont="1" applyFill="1" applyAlignment="1">
      <alignment vertical="top"/>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5" xfId="0" applyFont="1" applyBorder="1" applyAlignment="1">
      <alignment horizontal="center" vertical="center" wrapText="1"/>
    </xf>
    <xf numFmtId="3" fontId="15" fillId="0" borderId="15" xfId="0" applyNumberFormat="1"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7" xfId="0" applyFont="1" applyBorder="1" applyAlignment="1">
      <alignment horizontal="center" vertical="center" wrapText="1"/>
    </xf>
    <xf numFmtId="3" fontId="15" fillId="0" borderId="17" xfId="0" applyNumberFormat="1" applyFont="1" applyBorder="1" applyAlignment="1">
      <alignment horizontal="center" vertical="center"/>
    </xf>
    <xf numFmtId="164" fontId="5" fillId="5" borderId="1" xfId="0" applyNumberFormat="1" applyFont="1" applyFill="1" applyBorder="1" applyAlignment="1">
      <alignment horizontal="center" vertical="top" wrapText="1"/>
    </xf>
    <xf numFmtId="0" fontId="12" fillId="8" borderId="1" xfId="0" applyFont="1" applyFill="1" applyBorder="1" applyAlignment="1">
      <alignment horizontal="left" vertical="top" wrapText="1"/>
    </xf>
    <xf numFmtId="0" fontId="11" fillId="8" borderId="1" xfId="2" applyFont="1" applyFill="1" applyBorder="1" applyAlignment="1">
      <alignment horizontal="center" vertical="top" wrapText="1"/>
    </xf>
    <xf numFmtId="164" fontId="5" fillId="5" borderId="1" xfId="0" applyNumberFormat="1" applyFont="1" applyFill="1" applyBorder="1" applyAlignment="1">
      <alignment horizontal="center" vertical="top"/>
    </xf>
    <xf numFmtId="164" fontId="5" fillId="7" borderId="1" xfId="0" applyNumberFormat="1" applyFont="1" applyFill="1" applyBorder="1" applyAlignment="1">
      <alignment horizontal="center" vertical="top"/>
    </xf>
    <xf numFmtId="0" fontId="14" fillId="4" borderId="1" xfId="0" applyFont="1" applyFill="1" applyBorder="1" applyAlignment="1">
      <alignment horizontal="left" vertical="top" wrapText="1"/>
    </xf>
    <xf numFmtId="0" fontId="11" fillId="4" borderId="1" xfId="0" applyFont="1" applyFill="1" applyBorder="1" applyAlignment="1">
      <alignment horizontal="left" vertical="top" wrapText="1"/>
    </xf>
    <xf numFmtId="0" fontId="4" fillId="3" borderId="3" xfId="0" applyFont="1" applyFill="1" applyBorder="1" applyAlignment="1">
      <alignment horizontal="left" vertical="top"/>
    </xf>
    <xf numFmtId="0" fontId="4" fillId="3" borderId="4" xfId="0" applyFont="1" applyFill="1" applyBorder="1" applyAlignment="1">
      <alignment horizontal="left" vertical="top"/>
    </xf>
    <xf numFmtId="0" fontId="4" fillId="3" borderId="5" xfId="0" applyFont="1" applyFill="1" applyBorder="1" applyAlignment="1">
      <alignment horizontal="left" vertical="top"/>
    </xf>
    <xf numFmtId="0" fontId="4" fillId="3" borderId="11" xfId="0" applyFont="1" applyFill="1" applyBorder="1" applyAlignment="1">
      <alignment horizontal="left" vertical="top"/>
    </xf>
    <xf numFmtId="0" fontId="4" fillId="3" borderId="12" xfId="0" applyFont="1" applyFill="1" applyBorder="1" applyAlignment="1">
      <alignment horizontal="left" vertical="top"/>
    </xf>
    <xf numFmtId="0" fontId="4" fillId="3" borderId="13" xfId="0" applyFont="1" applyFill="1" applyBorder="1" applyAlignment="1">
      <alignment horizontal="left" vertical="top"/>
    </xf>
    <xf numFmtId="0" fontId="5" fillId="6" borderId="11" xfId="0" applyFont="1" applyFill="1" applyBorder="1" applyAlignment="1">
      <alignment horizontal="left" vertical="top"/>
    </xf>
    <xf numFmtId="0" fontId="5" fillId="6" borderId="12" xfId="0" applyFont="1" applyFill="1" applyBorder="1" applyAlignment="1">
      <alignment horizontal="left" vertical="top"/>
    </xf>
    <xf numFmtId="0" fontId="5" fillId="6" borderId="13" xfId="0" applyFont="1" applyFill="1" applyBorder="1" applyAlignment="1">
      <alignment horizontal="left" vertical="top"/>
    </xf>
    <xf numFmtId="0" fontId="4" fillId="6" borderId="3" xfId="0" applyFont="1" applyFill="1" applyBorder="1" applyAlignment="1">
      <alignment horizontal="left" vertical="top"/>
    </xf>
    <xf numFmtId="0" fontId="4" fillId="6" borderId="4" xfId="0" applyFont="1" applyFill="1" applyBorder="1" applyAlignment="1">
      <alignment horizontal="left" vertical="top"/>
    </xf>
    <xf numFmtId="0" fontId="4" fillId="6" borderId="5" xfId="0" applyFont="1" applyFill="1" applyBorder="1" applyAlignment="1">
      <alignment horizontal="left" vertical="top"/>
    </xf>
    <xf numFmtId="0" fontId="5" fillId="7" borderId="11" xfId="0" applyFont="1" applyFill="1" applyBorder="1" applyAlignment="1">
      <alignment horizontal="left" vertical="top"/>
    </xf>
    <xf numFmtId="0" fontId="5" fillId="7" borderId="12" xfId="0" applyFont="1" applyFill="1" applyBorder="1" applyAlignment="1">
      <alignment horizontal="left" vertical="top"/>
    </xf>
    <xf numFmtId="0" fontId="5" fillId="7" borderId="13" xfId="0" applyFont="1" applyFill="1" applyBorder="1" applyAlignment="1">
      <alignment horizontal="left" vertical="top"/>
    </xf>
    <xf numFmtId="0" fontId="5" fillId="8" borderId="1" xfId="0" applyFont="1" applyFill="1" applyBorder="1" applyAlignment="1">
      <alignment horizontal="center" vertical="top" wrapText="1"/>
    </xf>
    <xf numFmtId="4" fontId="2" fillId="8" borderId="1" xfId="1" applyNumberFormat="1" applyFont="1" applyFill="1" applyBorder="1" applyAlignment="1">
      <alignment horizontal="center" vertical="top" wrapText="1"/>
    </xf>
    <xf numFmtId="0" fontId="2" fillId="8" borderId="1" xfId="2" applyFont="1" applyFill="1" applyBorder="1" applyAlignment="1">
      <alignment horizontal="center" vertical="top" wrapText="1"/>
    </xf>
    <xf numFmtId="0" fontId="2" fillId="0" borderId="1" xfId="2" applyFont="1" applyBorder="1" applyAlignment="1">
      <alignment horizontal="center" vertical="top" wrapText="1"/>
    </xf>
    <xf numFmtId="164" fontId="5" fillId="0" borderId="1" xfId="0" applyNumberFormat="1" applyFont="1" applyBorder="1" applyAlignment="1">
      <alignment horizontal="center" vertical="top"/>
    </xf>
    <xf numFmtId="4" fontId="5" fillId="0" borderId="1" xfId="0" applyNumberFormat="1" applyFont="1" applyBorder="1" applyAlignment="1">
      <alignment horizontal="center" vertical="top" wrapText="1"/>
    </xf>
    <xf numFmtId="43" fontId="5" fillId="0" borderId="1" xfId="1" applyFont="1" applyBorder="1" applyAlignment="1">
      <alignment horizontal="center" vertical="top" wrapText="1"/>
    </xf>
    <xf numFmtId="0" fontId="5" fillId="0" borderId="1" xfId="0" applyFont="1" applyBorder="1" applyAlignment="1">
      <alignment horizontal="left" vertical="top" wrapText="1"/>
    </xf>
    <xf numFmtId="0" fontId="5" fillId="0" borderId="1" xfId="0" applyFont="1" applyBorder="1" applyAlignment="1">
      <alignment horizontal="center" vertical="top" wrapText="1"/>
    </xf>
    <xf numFmtId="4" fontId="5" fillId="0" borderId="1" xfId="1" applyNumberFormat="1" applyFont="1" applyBorder="1" applyAlignment="1">
      <alignment horizontal="center" vertical="top" wrapText="1"/>
    </xf>
    <xf numFmtId="4" fontId="2" fillId="0" borderId="1" xfId="1" applyNumberFormat="1" applyFont="1" applyBorder="1" applyAlignment="1">
      <alignment horizontal="center" vertical="top" wrapText="1"/>
    </xf>
    <xf numFmtId="43" fontId="7" fillId="0" borderId="1" xfId="1" applyFont="1" applyBorder="1" applyAlignment="1">
      <alignment horizontal="center" vertical="top" wrapText="1"/>
    </xf>
    <xf numFmtId="165" fontId="5" fillId="0" borderId="1" xfId="1" applyNumberFormat="1" applyFont="1" applyBorder="1" applyAlignment="1">
      <alignment horizontal="center" vertical="top" wrapText="1"/>
    </xf>
    <xf numFmtId="4" fontId="5" fillId="0" borderId="1" xfId="1" applyNumberFormat="1" applyFont="1" applyFill="1" applyBorder="1" applyAlignment="1">
      <alignment horizontal="center" vertical="top" wrapText="1"/>
    </xf>
    <xf numFmtId="0" fontId="2" fillId="0" borderId="1" xfId="2" applyFont="1" applyBorder="1" applyAlignment="1">
      <alignment horizontal="left" vertical="top" wrapText="1"/>
    </xf>
    <xf numFmtId="4" fontId="2" fillId="0" borderId="1" xfId="1" applyNumberFormat="1" applyFont="1" applyFill="1" applyBorder="1" applyAlignment="1">
      <alignment horizontal="center" vertical="top" wrapText="1"/>
    </xf>
    <xf numFmtId="0" fontId="7" fillId="0" borderId="1" xfId="0" applyFont="1" applyBorder="1" applyAlignment="1">
      <alignment horizontal="center" vertical="top" wrapText="1"/>
    </xf>
    <xf numFmtId="0" fontId="5" fillId="8" borderId="1" xfId="0" applyFont="1" applyFill="1" applyBorder="1" applyAlignment="1">
      <alignment horizontal="left" vertical="top" wrapText="1"/>
    </xf>
    <xf numFmtId="43" fontId="5" fillId="8" borderId="1" xfId="1" applyFont="1" applyFill="1" applyBorder="1" applyAlignment="1">
      <alignment horizontal="center" vertical="top" wrapText="1"/>
    </xf>
  </cellXfs>
  <cellStyles count="3">
    <cellStyle name="Įprastas" xfId="0" builtinId="0"/>
    <cellStyle name="Įprastas 2" xfId="2" xr:uid="{E8EA601E-686F-4CCE-88C0-01EC60EB0311}"/>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00E9-6085-49A8-B598-95592D396FC8}">
  <dimension ref="A1:AZ48"/>
  <sheetViews>
    <sheetView tabSelected="1" zoomScaleNormal="100" zoomScaleSheetLayoutView="100" workbookViewId="0">
      <pane xSplit="3" ySplit="3" topLeftCell="J8" activePane="bottomRight" state="frozen"/>
      <selection pane="topRight" activeCell="D1" sqref="D1"/>
      <selection pane="bottomLeft" activeCell="A5" sqref="A5"/>
      <selection pane="bottomRight"/>
    </sheetView>
  </sheetViews>
  <sheetFormatPr defaultColWidth="8.85546875" defaultRowHeight="11.25" x14ac:dyDescent="0.25"/>
  <cols>
    <col min="1" max="1" width="35.5703125" style="25" customWidth="1"/>
    <col min="2" max="2" width="5.5703125" style="20" customWidth="1"/>
    <col min="3" max="3" width="25.42578125" style="20" customWidth="1"/>
    <col min="4" max="4" width="7.7109375" style="20" customWidth="1"/>
    <col min="5" max="5" width="8.85546875" style="57"/>
    <col min="6" max="6" width="8.85546875" style="20"/>
    <col min="7" max="7" width="13.28515625" style="40" customWidth="1"/>
    <col min="8" max="8" width="10.5703125" style="40" bestFit="1" customWidth="1"/>
    <col min="9" max="9" width="12.42578125" style="26" customWidth="1"/>
    <col min="10" max="10" width="36.7109375" style="20" customWidth="1"/>
    <col min="11" max="11" width="13.7109375" style="20" customWidth="1"/>
    <col min="12" max="12" width="13.140625" style="46" customWidth="1"/>
    <col min="13" max="13" width="9.85546875" style="20" customWidth="1"/>
    <col min="14" max="14" width="9.7109375" style="20" customWidth="1"/>
    <col min="15" max="15" width="13.7109375" style="20" customWidth="1"/>
    <col min="16" max="16" width="13.140625" style="20" customWidth="1"/>
    <col min="17" max="17" width="12.7109375" style="20" customWidth="1"/>
    <col min="18" max="20" width="9.140625" style="20" bestFit="1" customWidth="1"/>
    <col min="21" max="21" width="11.42578125" style="20" customWidth="1"/>
    <col min="22" max="22" width="9.42578125" style="20" bestFit="1" customWidth="1"/>
    <col min="23" max="23" width="13.85546875" style="20" customWidth="1"/>
    <col min="24" max="24" width="17.28515625" style="20" customWidth="1"/>
    <col min="25" max="28" width="9.140625" style="20" bestFit="1" customWidth="1"/>
    <col min="29" max="29" width="9.5703125" style="20" customWidth="1"/>
    <col min="30" max="30" width="10" style="20" bestFit="1" customWidth="1"/>
    <col min="31" max="33" width="9.140625" style="20" bestFit="1" customWidth="1"/>
    <col min="34" max="34" width="11.7109375" style="20" customWidth="1"/>
    <col min="35" max="37" width="9.140625" style="20" bestFit="1" customWidth="1"/>
    <col min="38" max="38" width="14.5703125" style="20" customWidth="1"/>
    <col min="39" max="39" width="9.42578125" style="20" bestFit="1" customWidth="1"/>
    <col min="40" max="44" width="9.140625" style="20" bestFit="1" customWidth="1"/>
    <col min="45" max="45" width="8.85546875" style="20"/>
    <col min="46" max="47" width="9.140625" style="20" bestFit="1" customWidth="1"/>
    <col min="48" max="48" width="12.7109375" style="20" customWidth="1"/>
    <col min="49" max="49" width="9.140625" style="20" bestFit="1" customWidth="1"/>
    <col min="50" max="50" width="11.28515625" style="20" customWidth="1"/>
    <col min="51" max="52" width="9.140625" style="20" bestFit="1" customWidth="1"/>
    <col min="53" max="16384" width="8.85546875" style="20"/>
  </cols>
  <sheetData>
    <row r="1" spans="1:52" x14ac:dyDescent="0.25">
      <c r="A1" s="17" t="s">
        <v>0</v>
      </c>
      <c r="B1" s="18"/>
      <c r="C1" s="18"/>
      <c r="D1" s="18"/>
      <c r="E1" s="56"/>
      <c r="F1" s="18"/>
      <c r="G1" s="32"/>
      <c r="H1" s="32"/>
      <c r="I1" s="19"/>
      <c r="J1" s="91" t="s">
        <v>1</v>
      </c>
      <c r="K1" s="92"/>
      <c r="L1" s="92"/>
      <c r="M1" s="92"/>
      <c r="N1" s="93"/>
      <c r="O1" s="100" t="s">
        <v>1</v>
      </c>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2"/>
    </row>
    <row r="2" spans="1:52" ht="12.75" customHeight="1" x14ac:dyDescent="0.25">
      <c r="A2" s="21"/>
      <c r="B2" s="73"/>
      <c r="C2" s="73"/>
      <c r="D2" s="73"/>
      <c r="E2" s="74"/>
      <c r="F2" s="73"/>
      <c r="G2" s="75"/>
      <c r="H2" s="75"/>
      <c r="I2" s="22"/>
      <c r="J2" s="94" t="s">
        <v>2</v>
      </c>
      <c r="K2" s="95"/>
      <c r="L2" s="95"/>
      <c r="M2" s="95"/>
      <c r="N2" s="96"/>
      <c r="O2" s="97" t="s">
        <v>3</v>
      </c>
      <c r="P2" s="98"/>
      <c r="Q2" s="98"/>
      <c r="R2" s="98"/>
      <c r="S2" s="98"/>
      <c r="T2" s="98"/>
      <c r="U2" s="98"/>
      <c r="V2" s="98"/>
      <c r="W2" s="98"/>
      <c r="X2" s="98"/>
      <c r="Y2" s="98"/>
      <c r="Z2" s="98"/>
      <c r="AA2" s="99"/>
      <c r="AB2" s="103" t="s">
        <v>4</v>
      </c>
      <c r="AC2" s="104"/>
      <c r="AD2" s="104"/>
      <c r="AE2" s="104"/>
      <c r="AF2" s="104"/>
      <c r="AG2" s="104"/>
      <c r="AH2" s="104"/>
      <c r="AI2" s="104"/>
      <c r="AJ2" s="104"/>
      <c r="AK2" s="104"/>
      <c r="AL2" s="104"/>
      <c r="AM2" s="104"/>
      <c r="AN2" s="104"/>
      <c r="AO2" s="105"/>
      <c r="AP2" s="97" t="s">
        <v>5</v>
      </c>
      <c r="AQ2" s="98"/>
      <c r="AR2" s="98"/>
      <c r="AS2" s="98"/>
      <c r="AT2" s="98"/>
      <c r="AU2" s="98"/>
      <c r="AV2" s="98"/>
      <c r="AW2" s="99"/>
      <c r="AX2" s="103" t="s">
        <v>6</v>
      </c>
      <c r="AY2" s="104"/>
      <c r="AZ2" s="105"/>
    </row>
    <row r="3" spans="1:52" s="1" customFormat="1" ht="103.5" customHeight="1" x14ac:dyDescent="0.25">
      <c r="A3" s="72" t="s">
        <v>7</v>
      </c>
      <c r="B3" s="23" t="s">
        <v>8</v>
      </c>
      <c r="C3" s="23" t="s">
        <v>9</v>
      </c>
      <c r="D3" s="23" t="s">
        <v>10</v>
      </c>
      <c r="E3" s="23" t="s">
        <v>11</v>
      </c>
      <c r="F3" s="23" t="s">
        <v>12</v>
      </c>
      <c r="G3" s="33" t="s">
        <v>13</v>
      </c>
      <c r="H3" s="33" t="s">
        <v>14</v>
      </c>
      <c r="I3" s="24" t="s">
        <v>15</v>
      </c>
      <c r="J3" s="63" t="s">
        <v>16</v>
      </c>
      <c r="K3" s="63" t="s">
        <v>17</v>
      </c>
      <c r="L3" s="64" t="s">
        <v>18</v>
      </c>
      <c r="M3" s="63" t="s">
        <v>19</v>
      </c>
      <c r="N3" s="63" t="s">
        <v>20</v>
      </c>
      <c r="O3" s="65" t="s">
        <v>21</v>
      </c>
      <c r="P3" s="65" t="s">
        <v>22</v>
      </c>
      <c r="Q3" s="65" t="s">
        <v>23</v>
      </c>
      <c r="R3" s="65" t="s">
        <v>24</v>
      </c>
      <c r="S3" s="65" t="s">
        <v>25</v>
      </c>
      <c r="T3" s="65" t="s">
        <v>26</v>
      </c>
      <c r="U3" s="65" t="s">
        <v>27</v>
      </c>
      <c r="V3" s="65" t="s">
        <v>28</v>
      </c>
      <c r="W3" s="65" t="s">
        <v>29</v>
      </c>
      <c r="X3" s="65" t="s">
        <v>30</v>
      </c>
      <c r="Y3" s="65" t="s">
        <v>31</v>
      </c>
      <c r="Z3" s="65" t="s">
        <v>32</v>
      </c>
      <c r="AA3" s="65" t="s">
        <v>33</v>
      </c>
      <c r="AB3" s="66" t="s">
        <v>34</v>
      </c>
      <c r="AC3" s="66" t="s">
        <v>35</v>
      </c>
      <c r="AD3" s="66" t="s">
        <v>36</v>
      </c>
      <c r="AE3" s="66" t="s">
        <v>37</v>
      </c>
      <c r="AF3" s="66" t="s">
        <v>38</v>
      </c>
      <c r="AG3" s="66" t="s">
        <v>39</v>
      </c>
      <c r="AH3" s="66" t="s">
        <v>40</v>
      </c>
      <c r="AI3" s="66" t="s">
        <v>41</v>
      </c>
      <c r="AJ3" s="66" t="s">
        <v>42</v>
      </c>
      <c r="AK3" s="66" t="s">
        <v>43</v>
      </c>
      <c r="AL3" s="66" t="s">
        <v>44</v>
      </c>
      <c r="AM3" s="66" t="s">
        <v>45</v>
      </c>
      <c r="AN3" s="66" t="s">
        <v>46</v>
      </c>
      <c r="AO3" s="66" t="s">
        <v>47</v>
      </c>
      <c r="AP3" s="65" t="s">
        <v>48</v>
      </c>
      <c r="AQ3" s="65" t="s">
        <v>49</v>
      </c>
      <c r="AR3" s="65" t="s">
        <v>50</v>
      </c>
      <c r="AS3" s="65" t="s">
        <v>51</v>
      </c>
      <c r="AT3" s="65" t="s">
        <v>52</v>
      </c>
      <c r="AU3" s="65" t="s">
        <v>53</v>
      </c>
      <c r="AV3" s="65" t="s">
        <v>54</v>
      </c>
      <c r="AW3" s="65" t="s">
        <v>55</v>
      </c>
      <c r="AX3" s="67" t="s">
        <v>56</v>
      </c>
      <c r="AY3" s="67" t="s">
        <v>57</v>
      </c>
      <c r="AZ3" s="67" t="s">
        <v>58</v>
      </c>
    </row>
    <row r="4" spans="1:52" ht="47.25" customHeight="1" x14ac:dyDescent="0.25">
      <c r="A4" s="4" t="s">
        <v>59</v>
      </c>
      <c r="B4" s="8" t="s">
        <v>60</v>
      </c>
      <c r="C4" s="8" t="s">
        <v>61</v>
      </c>
      <c r="D4" s="8" t="s">
        <v>61</v>
      </c>
      <c r="E4" s="8" t="s">
        <v>62</v>
      </c>
      <c r="F4" s="8" t="s">
        <v>61</v>
      </c>
      <c r="G4" s="34" t="s">
        <v>61</v>
      </c>
      <c r="H4" s="35"/>
      <c r="I4" s="9"/>
      <c r="J4" s="30"/>
      <c r="K4" s="10"/>
      <c r="L4" s="41"/>
      <c r="M4" s="10"/>
      <c r="N4" s="10"/>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row>
    <row r="5" spans="1:52" ht="48" customHeight="1" x14ac:dyDescent="0.25">
      <c r="A5" s="4" t="s">
        <v>63</v>
      </c>
      <c r="B5" s="8" t="s">
        <v>64</v>
      </c>
      <c r="C5" s="8" t="s">
        <v>61</v>
      </c>
      <c r="D5" s="8" t="s">
        <v>61</v>
      </c>
      <c r="E5" s="8" t="s">
        <v>62</v>
      </c>
      <c r="F5" s="8" t="s">
        <v>61</v>
      </c>
      <c r="G5" s="36"/>
      <c r="H5" s="37"/>
      <c r="I5" s="9"/>
      <c r="J5" s="30"/>
      <c r="K5" s="10"/>
      <c r="L5" s="41"/>
      <c r="M5" s="10"/>
      <c r="N5" s="10"/>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row>
    <row r="6" spans="1:52" s="28" customFormat="1" ht="34.9" customHeight="1" x14ac:dyDescent="0.25">
      <c r="A6" s="89" t="s">
        <v>65</v>
      </c>
      <c r="B6" s="89"/>
      <c r="C6" s="89"/>
      <c r="D6" s="89"/>
      <c r="E6" s="89"/>
      <c r="F6" s="89"/>
      <c r="G6" s="38">
        <f>SUM(G7:G17)</f>
        <v>16380001</v>
      </c>
      <c r="H6" s="38">
        <f>SUM(H7:H17)</f>
        <v>5880999</v>
      </c>
      <c r="I6" s="58">
        <f>G6/(G6+H6)</f>
        <v>0.73581604599973049</v>
      </c>
      <c r="J6" s="31"/>
      <c r="K6" s="27"/>
      <c r="L6" s="44">
        <f>SUM(L7:L17)</f>
        <v>22261000</v>
      </c>
      <c r="M6" s="27">
        <f>SUM(M7:M16)</f>
        <v>0</v>
      </c>
      <c r="N6" s="27"/>
      <c r="O6" s="52">
        <f t="shared" ref="O6:AO6" si="0">SUM(O7:O16)</f>
        <v>6496654</v>
      </c>
      <c r="P6" s="52">
        <f t="shared" si="0"/>
        <v>4746654</v>
      </c>
      <c r="Q6" s="52">
        <f t="shared" si="0"/>
        <v>0</v>
      </c>
      <c r="R6" s="52">
        <f t="shared" si="0"/>
        <v>0</v>
      </c>
      <c r="S6" s="52">
        <f t="shared" si="0"/>
        <v>0</v>
      </c>
      <c r="T6" s="52">
        <f t="shared" si="0"/>
        <v>0</v>
      </c>
      <c r="U6" s="52">
        <f t="shared" si="0"/>
        <v>0</v>
      </c>
      <c r="V6" s="52">
        <f t="shared" si="0"/>
        <v>0</v>
      </c>
      <c r="W6" s="52">
        <f t="shared" si="0"/>
        <v>0</v>
      </c>
      <c r="X6" s="52">
        <f t="shared" si="0"/>
        <v>0</v>
      </c>
      <c r="Y6" s="52">
        <f t="shared" si="0"/>
        <v>0</v>
      </c>
      <c r="Z6" s="52">
        <f t="shared" si="0"/>
        <v>0</v>
      </c>
      <c r="AA6" s="52">
        <f t="shared" si="0"/>
        <v>0</v>
      </c>
      <c r="AB6" s="52">
        <f t="shared" si="0"/>
        <v>0</v>
      </c>
      <c r="AC6" s="52">
        <f t="shared" si="0"/>
        <v>15</v>
      </c>
      <c r="AD6" s="52">
        <f t="shared" si="0"/>
        <v>7083</v>
      </c>
      <c r="AE6" s="52">
        <f t="shared" si="0"/>
        <v>100</v>
      </c>
      <c r="AF6" s="52">
        <f t="shared" si="0"/>
        <v>0</v>
      </c>
      <c r="AG6" s="52">
        <f t="shared" si="0"/>
        <v>100</v>
      </c>
      <c r="AH6" s="52">
        <f t="shared" si="0"/>
        <v>3</v>
      </c>
      <c r="AI6" s="52">
        <f t="shared" si="0"/>
        <v>200</v>
      </c>
      <c r="AJ6" s="52">
        <f t="shared" si="0"/>
        <v>0</v>
      </c>
      <c r="AK6" s="52">
        <f t="shared" si="0"/>
        <v>30</v>
      </c>
      <c r="AL6" s="52">
        <f t="shared" si="0"/>
        <v>0</v>
      </c>
      <c r="AM6" s="52">
        <f t="shared" si="0"/>
        <v>4958</v>
      </c>
      <c r="AN6" s="52">
        <f t="shared" si="0"/>
        <v>0</v>
      </c>
      <c r="AO6" s="52">
        <f t="shared" si="0"/>
        <v>0</v>
      </c>
      <c r="AP6" s="52"/>
      <c r="AQ6" s="52"/>
      <c r="AR6" s="52"/>
      <c r="AS6" s="52"/>
      <c r="AT6" s="52"/>
      <c r="AU6" s="52"/>
      <c r="AV6" s="52"/>
      <c r="AW6" s="52"/>
      <c r="AX6" s="52"/>
      <c r="AY6" s="52"/>
      <c r="AZ6" s="52"/>
    </row>
    <row r="7" spans="1:52" ht="33.75" x14ac:dyDescent="0.25">
      <c r="A7" s="4" t="s">
        <v>66</v>
      </c>
      <c r="B7" s="8" t="s">
        <v>67</v>
      </c>
      <c r="C7" s="8" t="s">
        <v>68</v>
      </c>
      <c r="D7" s="8" t="s">
        <v>69</v>
      </c>
      <c r="E7" s="8" t="s">
        <v>70</v>
      </c>
      <c r="F7" s="8" t="s">
        <v>71</v>
      </c>
      <c r="G7" s="34">
        <f>L7*0.75</f>
        <v>2325000</v>
      </c>
      <c r="H7" s="34">
        <f>L7*0.25</f>
        <v>775000</v>
      </c>
      <c r="I7" s="5">
        <f>G7/(G7+H7)</f>
        <v>0.75</v>
      </c>
      <c r="J7" s="68" t="s">
        <v>72</v>
      </c>
      <c r="K7" s="11" t="s">
        <v>160</v>
      </c>
      <c r="L7" s="42">
        <v>3100000</v>
      </c>
      <c r="M7" s="12" t="s">
        <v>73</v>
      </c>
      <c r="N7" s="12" t="s">
        <v>74</v>
      </c>
      <c r="O7" s="84" t="s">
        <v>166</v>
      </c>
      <c r="P7" s="48"/>
      <c r="Q7" s="48"/>
      <c r="R7" s="48"/>
      <c r="S7" s="48"/>
      <c r="T7" s="48"/>
      <c r="U7" s="48"/>
      <c r="V7" s="48"/>
      <c r="W7" s="48"/>
      <c r="X7" s="48"/>
      <c r="Y7" s="48"/>
      <c r="Z7" s="48"/>
      <c r="AA7" s="48"/>
      <c r="AB7" s="49"/>
      <c r="AC7" s="50">
        <v>15</v>
      </c>
      <c r="AD7" s="49"/>
      <c r="AE7" s="49"/>
      <c r="AF7" s="49"/>
      <c r="AG7" s="49"/>
      <c r="AH7" s="49"/>
      <c r="AI7" s="49"/>
      <c r="AJ7" s="49"/>
      <c r="AK7" s="49"/>
      <c r="AL7" s="49"/>
      <c r="AM7" s="49"/>
      <c r="AN7" s="49"/>
      <c r="AO7" s="49"/>
      <c r="AP7" s="48"/>
      <c r="AQ7" s="48"/>
      <c r="AR7" s="48"/>
      <c r="AS7" s="48"/>
      <c r="AT7" s="48"/>
      <c r="AU7" s="48"/>
      <c r="AV7" s="48"/>
      <c r="AW7" s="48"/>
      <c r="AX7" s="48"/>
      <c r="AY7" s="48"/>
      <c r="AZ7" s="48"/>
    </row>
    <row r="8" spans="1:52" ht="50.25" customHeight="1" x14ac:dyDescent="0.25">
      <c r="A8" s="68" t="s">
        <v>75</v>
      </c>
      <c r="B8" s="8" t="s">
        <v>67</v>
      </c>
      <c r="C8" s="8" t="s">
        <v>76</v>
      </c>
      <c r="D8" s="8" t="s">
        <v>77</v>
      </c>
      <c r="E8" s="8" t="s">
        <v>62</v>
      </c>
      <c r="F8" s="8" t="s">
        <v>71</v>
      </c>
      <c r="G8" s="39">
        <v>262500</v>
      </c>
      <c r="H8" s="39">
        <v>87500</v>
      </c>
      <c r="I8" s="5">
        <f t="shared" ref="I8:I48" si="1">G8/(G8+H8)</f>
        <v>0.75</v>
      </c>
      <c r="J8" s="2" t="s">
        <v>78</v>
      </c>
      <c r="K8" s="8" t="s">
        <v>79</v>
      </c>
      <c r="L8" s="39">
        <v>350000</v>
      </c>
      <c r="M8" s="12" t="s">
        <v>80</v>
      </c>
      <c r="N8" s="14" t="s">
        <v>74</v>
      </c>
      <c r="O8" s="48">
        <v>350000</v>
      </c>
      <c r="P8" s="48"/>
      <c r="Q8" s="48"/>
      <c r="R8" s="48"/>
      <c r="S8" s="48"/>
      <c r="T8" s="48"/>
      <c r="U8" s="48"/>
      <c r="V8" s="48"/>
      <c r="W8" s="48"/>
      <c r="X8" s="48"/>
      <c r="Y8" s="48"/>
      <c r="Z8" s="48"/>
      <c r="AA8" s="48"/>
      <c r="AB8" s="49"/>
      <c r="AC8" s="49"/>
      <c r="AD8" s="49"/>
      <c r="AE8" s="49"/>
      <c r="AF8" s="49"/>
      <c r="AG8" s="49"/>
      <c r="AH8" s="49"/>
      <c r="AI8" s="49"/>
      <c r="AJ8" s="49"/>
      <c r="AK8" s="49"/>
      <c r="AL8" s="49"/>
      <c r="AM8" s="49"/>
      <c r="AN8" s="49"/>
      <c r="AO8" s="49"/>
      <c r="AP8" s="48"/>
      <c r="AQ8" s="48"/>
      <c r="AR8" s="48"/>
      <c r="AS8" s="48"/>
      <c r="AT8" s="48"/>
      <c r="AU8" s="48"/>
      <c r="AV8" s="48"/>
      <c r="AW8" s="48"/>
      <c r="AX8" s="48"/>
      <c r="AY8" s="48"/>
      <c r="AZ8" s="48"/>
    </row>
    <row r="9" spans="1:52" ht="50.25" customHeight="1" x14ac:dyDescent="0.25">
      <c r="A9" s="68" t="s">
        <v>147</v>
      </c>
      <c r="B9" s="8" t="s">
        <v>67</v>
      </c>
      <c r="C9" s="8" t="s">
        <v>150</v>
      </c>
      <c r="D9" s="8" t="s">
        <v>69</v>
      </c>
      <c r="E9" s="8" t="s">
        <v>62</v>
      </c>
      <c r="F9" s="8" t="s">
        <v>71</v>
      </c>
      <c r="G9" s="39">
        <f>500000*0.75</f>
        <v>375000</v>
      </c>
      <c r="H9" s="39">
        <f>500000*0.25</f>
        <v>125000</v>
      </c>
      <c r="I9" s="5">
        <v>0.75</v>
      </c>
      <c r="J9" s="2" t="s">
        <v>146</v>
      </c>
      <c r="K9" s="8" t="s">
        <v>161</v>
      </c>
      <c r="L9" s="39">
        <v>500000</v>
      </c>
      <c r="M9" s="12" t="s">
        <v>92</v>
      </c>
      <c r="N9" s="14" t="s">
        <v>74</v>
      </c>
      <c r="O9" s="48">
        <v>500000</v>
      </c>
      <c r="P9" s="48"/>
      <c r="Q9" s="48"/>
      <c r="R9" s="48"/>
      <c r="S9" s="48"/>
      <c r="T9" s="48"/>
      <c r="U9" s="48"/>
      <c r="V9" s="48"/>
      <c r="W9" s="48"/>
      <c r="X9" s="48"/>
      <c r="Y9" s="48"/>
      <c r="Z9" s="48"/>
      <c r="AA9" s="48"/>
      <c r="AB9" s="49"/>
      <c r="AC9" s="49"/>
      <c r="AD9" s="49"/>
      <c r="AE9" s="49"/>
      <c r="AF9" s="49"/>
      <c r="AG9" s="49"/>
      <c r="AH9" s="49"/>
      <c r="AI9" s="49"/>
      <c r="AJ9" s="49"/>
      <c r="AK9" s="49"/>
      <c r="AL9" s="49"/>
      <c r="AM9" s="49"/>
      <c r="AN9" s="49"/>
      <c r="AO9" s="49"/>
      <c r="AP9" s="48"/>
      <c r="AQ9" s="48"/>
      <c r="AR9" s="48"/>
      <c r="AS9" s="48"/>
      <c r="AT9" s="48"/>
      <c r="AU9" s="48"/>
      <c r="AV9" s="48"/>
      <c r="AW9" s="48"/>
      <c r="AX9" s="48"/>
      <c r="AY9" s="48"/>
      <c r="AZ9" s="48"/>
    </row>
    <row r="10" spans="1:52" x14ac:dyDescent="0.25">
      <c r="A10" s="123" t="s">
        <v>81</v>
      </c>
      <c r="B10" s="114" t="s">
        <v>77</v>
      </c>
      <c r="C10" s="114" t="s">
        <v>82</v>
      </c>
      <c r="D10" s="114" t="s">
        <v>77</v>
      </c>
      <c r="E10" s="114" t="s">
        <v>62</v>
      </c>
      <c r="F10" s="114" t="s">
        <v>71</v>
      </c>
      <c r="G10" s="115">
        <v>209250</v>
      </c>
      <c r="H10" s="115">
        <v>490750</v>
      </c>
      <c r="I10" s="118">
        <f>G10/(G10+H10)</f>
        <v>0.29892857142857143</v>
      </c>
      <c r="J10" s="120" t="s">
        <v>83</v>
      </c>
      <c r="K10" s="106" t="s">
        <v>125</v>
      </c>
      <c r="L10" s="107">
        <v>700000</v>
      </c>
      <c r="M10" s="108" t="s">
        <v>84</v>
      </c>
      <c r="N10" s="109" t="s">
        <v>74</v>
      </c>
      <c r="O10" s="87">
        <v>1400000</v>
      </c>
      <c r="P10" s="87">
        <v>500000</v>
      </c>
      <c r="Q10" s="87"/>
      <c r="R10" s="87"/>
      <c r="S10" s="87"/>
      <c r="T10" s="87"/>
      <c r="U10" s="87"/>
      <c r="V10" s="87"/>
      <c r="W10" s="87"/>
      <c r="X10" s="87"/>
      <c r="Y10" s="87"/>
      <c r="Z10" s="87"/>
      <c r="AA10" s="87"/>
      <c r="AB10" s="88"/>
      <c r="AC10" s="88"/>
      <c r="AD10" s="88"/>
      <c r="AE10" s="88"/>
      <c r="AF10" s="88"/>
      <c r="AG10" s="88"/>
      <c r="AH10" s="110">
        <v>3</v>
      </c>
      <c r="AI10" s="88"/>
      <c r="AJ10" s="88"/>
      <c r="AK10" s="88"/>
      <c r="AL10" s="88"/>
      <c r="AM10" s="88"/>
      <c r="AN10" s="88"/>
      <c r="AO10" s="88"/>
      <c r="AP10" s="87"/>
      <c r="AQ10" s="87"/>
      <c r="AR10" s="87"/>
      <c r="AS10" s="87"/>
      <c r="AT10" s="87"/>
      <c r="AU10" s="87"/>
      <c r="AV10" s="87"/>
      <c r="AW10" s="87"/>
      <c r="AX10" s="87"/>
      <c r="AY10" s="87"/>
      <c r="AZ10" s="87"/>
    </row>
    <row r="11" spans="1:52" x14ac:dyDescent="0.25">
      <c r="A11" s="123"/>
      <c r="B11" s="114"/>
      <c r="C11" s="114"/>
      <c r="D11" s="114"/>
      <c r="E11" s="114"/>
      <c r="F11" s="114"/>
      <c r="G11" s="115"/>
      <c r="H11" s="115"/>
      <c r="I11" s="118"/>
      <c r="J11" s="120"/>
      <c r="K11" s="106"/>
      <c r="L11" s="107"/>
      <c r="M11" s="108"/>
      <c r="N11" s="109"/>
      <c r="O11" s="87"/>
      <c r="P11" s="87"/>
      <c r="Q11" s="87"/>
      <c r="R11" s="87"/>
      <c r="S11" s="87"/>
      <c r="T11" s="87"/>
      <c r="U11" s="87"/>
      <c r="V11" s="87"/>
      <c r="W11" s="87"/>
      <c r="X11" s="87"/>
      <c r="Y11" s="87"/>
      <c r="Z11" s="87"/>
      <c r="AA11" s="87"/>
      <c r="AB11" s="88"/>
      <c r="AC11" s="88"/>
      <c r="AD11" s="88"/>
      <c r="AE11" s="88"/>
      <c r="AF11" s="88"/>
      <c r="AG11" s="88"/>
      <c r="AH11" s="110"/>
      <c r="AI11" s="88"/>
      <c r="AJ11" s="88"/>
      <c r="AK11" s="88"/>
      <c r="AL11" s="88"/>
      <c r="AM11" s="88"/>
      <c r="AN11" s="88"/>
      <c r="AO11" s="88"/>
      <c r="AP11" s="87"/>
      <c r="AQ11" s="87"/>
      <c r="AR11" s="87"/>
      <c r="AS11" s="87"/>
      <c r="AT11" s="87"/>
      <c r="AU11" s="87"/>
      <c r="AV11" s="87"/>
      <c r="AW11" s="87"/>
      <c r="AX11" s="87"/>
      <c r="AY11" s="87"/>
      <c r="AZ11" s="87"/>
    </row>
    <row r="12" spans="1:52" ht="26.25" customHeight="1" x14ac:dyDescent="0.25">
      <c r="A12" s="123"/>
      <c r="B12" s="114"/>
      <c r="C12" s="114"/>
      <c r="D12" s="114"/>
      <c r="E12" s="114"/>
      <c r="F12" s="114"/>
      <c r="G12" s="115"/>
      <c r="H12" s="115"/>
      <c r="I12" s="118"/>
      <c r="J12" s="120"/>
      <c r="K12" s="106"/>
      <c r="L12" s="107"/>
      <c r="M12" s="108"/>
      <c r="N12" s="109"/>
      <c r="O12" s="87"/>
      <c r="P12" s="87"/>
      <c r="Q12" s="87"/>
      <c r="R12" s="87"/>
      <c r="S12" s="87"/>
      <c r="T12" s="87"/>
      <c r="U12" s="87"/>
      <c r="V12" s="87"/>
      <c r="W12" s="87"/>
      <c r="X12" s="87"/>
      <c r="Y12" s="87"/>
      <c r="Z12" s="87"/>
      <c r="AA12" s="87"/>
      <c r="AB12" s="88"/>
      <c r="AC12" s="88"/>
      <c r="AD12" s="88"/>
      <c r="AE12" s="88"/>
      <c r="AF12" s="88"/>
      <c r="AG12" s="88"/>
      <c r="AH12" s="110"/>
      <c r="AI12" s="88"/>
      <c r="AJ12" s="88"/>
      <c r="AK12" s="88"/>
      <c r="AL12" s="88"/>
      <c r="AM12" s="88"/>
      <c r="AN12" s="88"/>
      <c r="AO12" s="88"/>
      <c r="AP12" s="87"/>
      <c r="AQ12" s="87"/>
      <c r="AR12" s="87"/>
      <c r="AS12" s="87"/>
      <c r="AT12" s="87"/>
      <c r="AU12" s="87"/>
      <c r="AV12" s="87"/>
      <c r="AW12" s="87"/>
      <c r="AX12" s="87"/>
      <c r="AY12" s="87"/>
      <c r="AZ12" s="87"/>
    </row>
    <row r="13" spans="1:52" ht="48.75" customHeight="1" x14ac:dyDescent="0.25">
      <c r="A13" s="68" t="s">
        <v>85</v>
      </c>
      <c r="B13" s="8" t="s">
        <v>67</v>
      </c>
      <c r="C13" s="8" t="s">
        <v>151</v>
      </c>
      <c r="D13" s="8" t="s">
        <v>69</v>
      </c>
      <c r="E13" s="8" t="s">
        <v>62</v>
      </c>
      <c r="F13" s="8" t="s">
        <v>71</v>
      </c>
      <c r="G13" s="34">
        <v>180000</v>
      </c>
      <c r="H13" s="34">
        <v>60000</v>
      </c>
      <c r="I13" s="5">
        <f t="shared" si="1"/>
        <v>0.75</v>
      </c>
      <c r="J13" s="2" t="s">
        <v>86</v>
      </c>
      <c r="K13" s="14" t="s">
        <v>125</v>
      </c>
      <c r="L13" s="39">
        <v>240000</v>
      </c>
      <c r="M13" s="12" t="s">
        <v>171</v>
      </c>
      <c r="N13" s="14" t="s">
        <v>74</v>
      </c>
      <c r="O13" s="48"/>
      <c r="P13" s="48"/>
      <c r="Q13" s="48"/>
      <c r="R13" s="48"/>
      <c r="S13" s="48"/>
      <c r="T13" s="48"/>
      <c r="U13" s="48"/>
      <c r="V13" s="48"/>
      <c r="W13" s="48"/>
      <c r="X13" s="48"/>
      <c r="Y13" s="48"/>
      <c r="Z13" s="48"/>
      <c r="AA13" s="48"/>
      <c r="AB13" s="49"/>
      <c r="AC13" s="49"/>
      <c r="AD13" s="49"/>
      <c r="AE13" s="49"/>
      <c r="AF13" s="49"/>
      <c r="AG13" s="49"/>
      <c r="AH13" s="49"/>
      <c r="AI13" s="50">
        <v>200</v>
      </c>
      <c r="AJ13" s="49"/>
      <c r="AK13" s="49"/>
      <c r="AL13" s="49"/>
      <c r="AM13" s="49"/>
      <c r="AN13" s="49"/>
      <c r="AO13" s="49"/>
      <c r="AP13" s="48"/>
      <c r="AQ13" s="48"/>
      <c r="AR13" s="48"/>
      <c r="AS13" s="48"/>
      <c r="AT13" s="48"/>
      <c r="AU13" s="48"/>
      <c r="AV13" s="48"/>
      <c r="AW13" s="48"/>
      <c r="AX13" s="48"/>
      <c r="AY13" s="48"/>
      <c r="AZ13" s="48"/>
    </row>
    <row r="14" spans="1:52" ht="36.75" customHeight="1" x14ac:dyDescent="0.25">
      <c r="A14" s="68" t="s">
        <v>87</v>
      </c>
      <c r="B14" s="8" t="s">
        <v>67</v>
      </c>
      <c r="C14" s="8" t="s">
        <v>152</v>
      </c>
      <c r="D14" s="8" t="s">
        <v>69</v>
      </c>
      <c r="E14" s="8" t="s">
        <v>62</v>
      </c>
      <c r="F14" s="8" t="s">
        <v>71</v>
      </c>
      <c r="G14" s="34">
        <v>3750000</v>
      </c>
      <c r="H14" s="34">
        <v>1250000</v>
      </c>
      <c r="I14" s="5">
        <f>G14/(G14+H14)</f>
        <v>0.75</v>
      </c>
      <c r="J14" s="2" t="s">
        <v>88</v>
      </c>
      <c r="K14" s="14" t="s">
        <v>161</v>
      </c>
      <c r="L14" s="39">
        <v>5000000</v>
      </c>
      <c r="M14" s="12" t="s">
        <v>89</v>
      </c>
      <c r="N14" s="14" t="s">
        <v>74</v>
      </c>
      <c r="O14" s="48"/>
      <c r="P14" s="48"/>
      <c r="Q14" s="48"/>
      <c r="R14" s="48"/>
      <c r="S14" s="48"/>
      <c r="T14" s="48"/>
      <c r="U14" s="48"/>
      <c r="V14" s="48"/>
      <c r="W14" s="48"/>
      <c r="X14" s="48"/>
      <c r="Y14" s="48"/>
      <c r="Z14" s="48"/>
      <c r="AA14" s="48"/>
      <c r="AB14" s="49"/>
      <c r="AC14" s="49"/>
      <c r="AD14" s="50">
        <v>580</v>
      </c>
      <c r="AE14" s="49"/>
      <c r="AF14" s="49"/>
      <c r="AG14" s="49"/>
      <c r="AH14" s="49"/>
      <c r="AI14" s="49"/>
      <c r="AJ14" s="49"/>
      <c r="AK14" s="49"/>
      <c r="AL14" s="49"/>
      <c r="AM14" s="50">
        <v>406</v>
      </c>
      <c r="AN14" s="49"/>
      <c r="AO14" s="49"/>
      <c r="AP14" s="48"/>
      <c r="AQ14" s="48"/>
      <c r="AR14" s="48"/>
      <c r="AS14" s="48"/>
      <c r="AT14" s="48"/>
      <c r="AU14" s="48"/>
      <c r="AV14" s="48"/>
      <c r="AW14" s="48"/>
      <c r="AX14" s="48"/>
      <c r="AY14" s="48"/>
      <c r="AZ14" s="48"/>
    </row>
    <row r="15" spans="1:52" ht="60" customHeight="1" x14ac:dyDescent="0.25">
      <c r="A15" s="85" t="s">
        <v>90</v>
      </c>
      <c r="B15" s="8" t="s">
        <v>67</v>
      </c>
      <c r="C15" s="8" t="s">
        <v>76</v>
      </c>
      <c r="D15" s="8" t="s">
        <v>77</v>
      </c>
      <c r="E15" s="8" t="s">
        <v>62</v>
      </c>
      <c r="F15" s="8" t="s">
        <v>71</v>
      </c>
      <c r="G15" s="34">
        <v>375000</v>
      </c>
      <c r="H15" s="34">
        <v>125000</v>
      </c>
      <c r="I15" s="5">
        <f t="shared" si="1"/>
        <v>0.75</v>
      </c>
      <c r="J15" s="2" t="s">
        <v>91</v>
      </c>
      <c r="K15" s="14" t="s">
        <v>79</v>
      </c>
      <c r="L15" s="39">
        <v>500000</v>
      </c>
      <c r="M15" s="12" t="s">
        <v>168</v>
      </c>
      <c r="N15" s="14" t="s">
        <v>74</v>
      </c>
      <c r="O15" s="48"/>
      <c r="P15" s="48"/>
      <c r="Q15" s="48"/>
      <c r="R15" s="48"/>
      <c r="S15" s="48"/>
      <c r="T15" s="48"/>
      <c r="U15" s="48"/>
      <c r="V15" s="48"/>
      <c r="W15" s="48"/>
      <c r="X15" s="48"/>
      <c r="Y15" s="48"/>
      <c r="Z15" s="48"/>
      <c r="AA15" s="48"/>
      <c r="AB15" s="49"/>
      <c r="AC15" s="49"/>
      <c r="AD15" s="50">
        <v>100</v>
      </c>
      <c r="AE15" s="50">
        <v>100</v>
      </c>
      <c r="AF15" s="49"/>
      <c r="AG15" s="50">
        <v>100</v>
      </c>
      <c r="AH15" s="49"/>
      <c r="AI15" s="49"/>
      <c r="AJ15" s="49"/>
      <c r="AK15" s="51">
        <v>15</v>
      </c>
      <c r="AL15" s="49"/>
      <c r="AM15" s="50">
        <v>70</v>
      </c>
      <c r="AN15" s="49"/>
      <c r="AO15" s="49"/>
      <c r="AP15" s="48"/>
      <c r="AQ15" s="48"/>
      <c r="AR15" s="48"/>
      <c r="AS15" s="48"/>
      <c r="AT15" s="48"/>
      <c r="AU15" s="48"/>
      <c r="AV15" s="48"/>
      <c r="AW15" s="48"/>
      <c r="AX15" s="48"/>
      <c r="AY15" s="48"/>
      <c r="AZ15" s="48"/>
    </row>
    <row r="16" spans="1:52" ht="45" customHeight="1" x14ac:dyDescent="0.25">
      <c r="A16" s="68" t="s">
        <v>93</v>
      </c>
      <c r="B16" s="8" t="s">
        <v>67</v>
      </c>
      <c r="C16" s="11" t="s">
        <v>153</v>
      </c>
      <c r="D16" s="8" t="s">
        <v>69</v>
      </c>
      <c r="E16" s="8" t="s">
        <v>62</v>
      </c>
      <c r="F16" s="8" t="s">
        <v>71</v>
      </c>
      <c r="G16" s="69">
        <v>5787113</v>
      </c>
      <c r="H16" s="69">
        <v>1929037</v>
      </c>
      <c r="I16" s="5">
        <f>G16/(G16+H16)</f>
        <v>0.75000006479915504</v>
      </c>
      <c r="J16" s="2" t="s">
        <v>94</v>
      </c>
      <c r="K16" s="14" t="s">
        <v>125</v>
      </c>
      <c r="L16" s="43">
        <f>H16+G16</f>
        <v>7716150</v>
      </c>
      <c r="M16" s="86" t="s">
        <v>167</v>
      </c>
      <c r="N16" s="14" t="s">
        <v>174</v>
      </c>
      <c r="O16" s="48">
        <v>4246654</v>
      </c>
      <c r="P16" s="48">
        <f>O16+O17</f>
        <v>4246654</v>
      </c>
      <c r="Q16" s="48"/>
      <c r="R16" s="48"/>
      <c r="S16" s="48"/>
      <c r="T16" s="48"/>
      <c r="U16" s="48"/>
      <c r="V16" s="48"/>
      <c r="W16" s="48"/>
      <c r="X16" s="48"/>
      <c r="Y16" s="48"/>
      <c r="Z16" s="48"/>
      <c r="AA16" s="48"/>
      <c r="AB16" s="49"/>
      <c r="AC16" s="49"/>
      <c r="AD16" s="51">
        <v>6403</v>
      </c>
      <c r="AE16" s="49"/>
      <c r="AF16" s="49"/>
      <c r="AG16" s="49"/>
      <c r="AH16" s="49"/>
      <c r="AI16" s="49"/>
      <c r="AJ16" s="49"/>
      <c r="AK16" s="51">
        <v>15</v>
      </c>
      <c r="AL16" s="49"/>
      <c r="AM16" s="50">
        <v>4482</v>
      </c>
      <c r="AN16" s="49"/>
      <c r="AO16" s="49"/>
      <c r="AP16" s="48"/>
      <c r="AQ16" s="48"/>
      <c r="AR16" s="48"/>
      <c r="AS16" s="48"/>
      <c r="AT16" s="48"/>
      <c r="AU16" s="48"/>
      <c r="AV16" s="48"/>
      <c r="AW16" s="48"/>
      <c r="AX16" s="48"/>
      <c r="AY16" s="48"/>
      <c r="AZ16" s="48"/>
    </row>
    <row r="17" spans="1:52" ht="70.5" customHeight="1" x14ac:dyDescent="0.25">
      <c r="A17" s="4" t="s">
        <v>95</v>
      </c>
      <c r="B17" s="8" t="s">
        <v>67</v>
      </c>
      <c r="C17" s="8" t="s">
        <v>76</v>
      </c>
      <c r="D17" s="8" t="s">
        <v>77</v>
      </c>
      <c r="E17" s="8" t="s">
        <v>62</v>
      </c>
      <c r="F17" s="8" t="s">
        <v>71</v>
      </c>
      <c r="G17" s="69">
        <v>3116138</v>
      </c>
      <c r="H17" s="69">
        <v>1038712</v>
      </c>
      <c r="I17" s="5">
        <f>G17/(G17+H17)</f>
        <v>0.75000012034128793</v>
      </c>
      <c r="J17" s="2" t="s">
        <v>94</v>
      </c>
      <c r="K17" s="14" t="s">
        <v>79</v>
      </c>
      <c r="L17" s="43">
        <v>4154850</v>
      </c>
      <c r="M17" s="12" t="s">
        <v>148</v>
      </c>
      <c r="N17" s="14" t="s">
        <v>175</v>
      </c>
      <c r="O17" s="48"/>
      <c r="P17" s="48"/>
      <c r="Q17" s="48"/>
      <c r="R17" s="48"/>
      <c r="S17" s="48"/>
      <c r="T17" s="48"/>
      <c r="U17" s="48"/>
      <c r="V17" s="48"/>
      <c r="W17" s="48"/>
      <c r="X17" s="48"/>
      <c r="Y17" s="48"/>
      <c r="Z17" s="48"/>
      <c r="AA17" s="48"/>
      <c r="AB17" s="49"/>
      <c r="AC17" s="49"/>
      <c r="AD17" s="51">
        <v>3447</v>
      </c>
      <c r="AE17" s="49"/>
      <c r="AF17" s="49"/>
      <c r="AG17" s="49"/>
      <c r="AH17" s="49"/>
      <c r="AI17" s="49"/>
      <c r="AJ17" s="49"/>
      <c r="AK17" s="51"/>
      <c r="AL17" s="49"/>
      <c r="AM17" s="50">
        <v>2413</v>
      </c>
      <c r="AN17" s="49"/>
      <c r="AO17" s="49"/>
      <c r="AP17" s="48"/>
      <c r="AQ17" s="48"/>
      <c r="AR17" s="48"/>
      <c r="AS17" s="48"/>
      <c r="AT17" s="48"/>
      <c r="AU17" s="48"/>
      <c r="AV17" s="48"/>
      <c r="AW17" s="48"/>
      <c r="AX17" s="48"/>
      <c r="AY17" s="48"/>
      <c r="AZ17" s="48"/>
    </row>
    <row r="18" spans="1:52" s="28" customFormat="1" ht="25.5" customHeight="1" x14ac:dyDescent="0.25">
      <c r="A18" s="89" t="s">
        <v>96</v>
      </c>
      <c r="B18" s="89"/>
      <c r="C18" s="89"/>
      <c r="D18" s="89"/>
      <c r="E18" s="89"/>
      <c r="F18" s="89"/>
      <c r="G18" s="38">
        <f>SUM(G21:G31)</f>
        <v>6621664.8879041243</v>
      </c>
      <c r="H18" s="38">
        <f>SUM(H21:H31)</f>
        <v>2355999.44</v>
      </c>
      <c r="I18" s="58">
        <f>G18/(H18+G18)</f>
        <v>0.73757100355410388</v>
      </c>
      <c r="J18" s="31">
        <f t="shared" ref="J18:AA18" si="2">SUM(J21:J31)</f>
        <v>0</v>
      </c>
      <c r="K18" s="27">
        <f t="shared" si="2"/>
        <v>0</v>
      </c>
      <c r="L18" s="44">
        <f t="shared" si="2"/>
        <v>8977664.7599999998</v>
      </c>
      <c r="M18" s="27">
        <f t="shared" si="2"/>
        <v>0</v>
      </c>
      <c r="N18" s="27">
        <f t="shared" si="2"/>
        <v>0</v>
      </c>
      <c r="O18" s="52">
        <f t="shared" si="2"/>
        <v>11450</v>
      </c>
      <c r="P18" s="52">
        <f t="shared" si="2"/>
        <v>2500</v>
      </c>
      <c r="Q18" s="52">
        <f t="shared" si="2"/>
        <v>4820</v>
      </c>
      <c r="R18" s="52">
        <f t="shared" si="2"/>
        <v>600</v>
      </c>
      <c r="S18" s="52">
        <f t="shared" si="2"/>
        <v>75</v>
      </c>
      <c r="T18" s="52">
        <f t="shared" si="2"/>
        <v>0</v>
      </c>
      <c r="U18" s="52">
        <f t="shared" si="2"/>
        <v>0</v>
      </c>
      <c r="V18" s="52">
        <f t="shared" si="2"/>
        <v>0</v>
      </c>
      <c r="W18" s="52">
        <f t="shared" si="2"/>
        <v>420</v>
      </c>
      <c r="X18" s="52">
        <f t="shared" si="2"/>
        <v>420</v>
      </c>
      <c r="Y18" s="52">
        <f t="shared" si="2"/>
        <v>0</v>
      </c>
      <c r="Z18" s="52">
        <f t="shared" si="2"/>
        <v>0</v>
      </c>
      <c r="AA18" s="52">
        <f t="shared" si="2"/>
        <v>0</v>
      </c>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row>
    <row r="19" spans="1:52" ht="36.75" customHeight="1" x14ac:dyDescent="0.25">
      <c r="A19" s="4" t="s">
        <v>97</v>
      </c>
      <c r="B19" s="8" t="s">
        <v>60</v>
      </c>
      <c r="C19" s="8" t="s">
        <v>61</v>
      </c>
      <c r="D19" s="8" t="s">
        <v>61</v>
      </c>
      <c r="E19" s="8" t="s">
        <v>70</v>
      </c>
      <c r="F19" s="8"/>
      <c r="G19" s="34"/>
      <c r="H19" s="34"/>
      <c r="I19" s="9"/>
      <c r="J19" s="6"/>
      <c r="K19" s="13"/>
      <c r="L19" s="45"/>
      <c r="M19" s="13"/>
      <c r="N19" s="13"/>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1:52" ht="48.75" customHeight="1" x14ac:dyDescent="0.25">
      <c r="A20" s="4" t="s">
        <v>98</v>
      </c>
      <c r="B20" s="8" t="s">
        <v>64</v>
      </c>
      <c r="C20" s="8" t="s">
        <v>61</v>
      </c>
      <c r="D20" s="8" t="s">
        <v>61</v>
      </c>
      <c r="E20" s="8" t="s">
        <v>70</v>
      </c>
      <c r="F20" s="8"/>
      <c r="G20" s="34"/>
      <c r="H20" s="34"/>
      <c r="I20" s="9"/>
      <c r="J20" s="6"/>
      <c r="K20" s="13"/>
      <c r="L20" s="45"/>
      <c r="M20" s="13"/>
      <c r="N20" s="13"/>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1:52" ht="25.5" customHeight="1" x14ac:dyDescent="0.25">
      <c r="A21" s="113" t="s">
        <v>99</v>
      </c>
      <c r="B21" s="114" t="s">
        <v>67</v>
      </c>
      <c r="C21" s="122" t="s">
        <v>154</v>
      </c>
      <c r="D21" s="122" t="s">
        <v>69</v>
      </c>
      <c r="E21" s="122" t="s">
        <v>62</v>
      </c>
      <c r="F21" s="122" t="s">
        <v>71</v>
      </c>
      <c r="G21" s="116">
        <v>1061475</v>
      </c>
      <c r="H21" s="116">
        <v>353825</v>
      </c>
      <c r="I21" s="117">
        <f>G21/(G21+H21)</f>
        <v>0.75</v>
      </c>
      <c r="J21" s="2" t="s">
        <v>100</v>
      </c>
      <c r="K21" s="14" t="s">
        <v>162</v>
      </c>
      <c r="L21" s="39">
        <v>1010409</v>
      </c>
      <c r="M21" s="12" t="s">
        <v>102</v>
      </c>
      <c r="N21" s="14" t="s">
        <v>74</v>
      </c>
      <c r="O21" s="53"/>
      <c r="P21" s="53"/>
      <c r="Q21" s="53"/>
      <c r="R21" s="53"/>
      <c r="S21" s="54">
        <v>75</v>
      </c>
      <c r="T21" s="53"/>
      <c r="U21" s="53"/>
      <c r="V21" s="53"/>
      <c r="W21" s="53"/>
      <c r="X21" s="53"/>
      <c r="Y21" s="53"/>
      <c r="Z21" s="53"/>
      <c r="AA21" s="53"/>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1:52" ht="33.75" x14ac:dyDescent="0.25">
      <c r="A22" s="113"/>
      <c r="B22" s="114"/>
      <c r="C22" s="122"/>
      <c r="D22" s="122"/>
      <c r="E22" s="122"/>
      <c r="F22" s="122"/>
      <c r="G22" s="116"/>
      <c r="H22" s="116"/>
      <c r="I22" s="117"/>
      <c r="J22" s="2" t="s">
        <v>103</v>
      </c>
      <c r="K22" s="14" t="s">
        <v>161</v>
      </c>
      <c r="L22" s="39">
        <v>404891</v>
      </c>
      <c r="M22" s="14" t="s">
        <v>104</v>
      </c>
      <c r="N22" s="14" t="s">
        <v>74</v>
      </c>
      <c r="O22" s="53"/>
      <c r="P22" s="53"/>
      <c r="Q22" s="53"/>
      <c r="R22" s="53"/>
      <c r="S22" s="53"/>
      <c r="T22" s="53"/>
      <c r="U22" s="53"/>
      <c r="V22" s="53"/>
      <c r="W22" s="53"/>
      <c r="X22" s="53"/>
      <c r="Y22" s="53"/>
      <c r="Z22" s="53"/>
      <c r="AA22" s="53"/>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1:52" ht="36.75" customHeight="1" x14ac:dyDescent="0.25">
      <c r="A23" s="113" t="s">
        <v>105</v>
      </c>
      <c r="B23" s="114" t="s">
        <v>67</v>
      </c>
      <c r="C23" s="114" t="s">
        <v>155</v>
      </c>
      <c r="D23" s="114" t="s">
        <v>69</v>
      </c>
      <c r="E23" s="114" t="s">
        <v>62</v>
      </c>
      <c r="F23" s="114" t="s">
        <v>71</v>
      </c>
      <c r="G23" s="121">
        <v>4791582.8879041243</v>
      </c>
      <c r="H23" s="121">
        <v>1597194.44</v>
      </c>
      <c r="I23" s="112">
        <f t="shared" si="1"/>
        <v>0.74999998309160532</v>
      </c>
      <c r="J23" s="2" t="s">
        <v>106</v>
      </c>
      <c r="K23" s="14" t="s">
        <v>161</v>
      </c>
      <c r="L23" s="43">
        <f>1900000*2+280000</f>
        <v>4080000</v>
      </c>
      <c r="M23" s="12" t="s">
        <v>107</v>
      </c>
      <c r="N23" s="14" t="s">
        <v>74</v>
      </c>
      <c r="O23" s="15">
        <f>(L23/800)-100+2500</f>
        <v>7500</v>
      </c>
      <c r="P23" s="53"/>
      <c r="Q23" s="15">
        <f>2900</f>
        <v>2900</v>
      </c>
      <c r="R23" s="53"/>
      <c r="S23" s="53"/>
      <c r="T23" s="53"/>
      <c r="U23" s="53"/>
      <c r="V23" s="53"/>
      <c r="W23" s="53"/>
      <c r="X23" s="53"/>
      <c r="Y23" s="53"/>
      <c r="Z23" s="53"/>
      <c r="AA23" s="53"/>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1:52" ht="33.75" x14ac:dyDescent="0.25">
      <c r="A24" s="113"/>
      <c r="B24" s="114"/>
      <c r="C24" s="114"/>
      <c r="D24" s="114"/>
      <c r="E24" s="114"/>
      <c r="F24" s="114"/>
      <c r="G24" s="121"/>
      <c r="H24" s="121"/>
      <c r="I24" s="112"/>
      <c r="J24" s="2" t="s">
        <v>165</v>
      </c>
      <c r="K24" s="14" t="s">
        <v>161</v>
      </c>
      <c r="L24" s="43">
        <v>500000</v>
      </c>
      <c r="M24" s="12" t="s">
        <v>108</v>
      </c>
      <c r="N24" s="14" t="s">
        <v>74</v>
      </c>
      <c r="O24" s="15">
        <v>625</v>
      </c>
      <c r="P24" s="53"/>
      <c r="Q24" s="15">
        <v>250</v>
      </c>
      <c r="R24" s="53"/>
      <c r="S24" s="53"/>
      <c r="T24" s="53"/>
      <c r="U24" s="53"/>
      <c r="V24" s="53"/>
      <c r="W24" s="53"/>
      <c r="X24" s="53"/>
      <c r="Y24" s="53"/>
      <c r="Z24" s="53"/>
      <c r="AA24" s="53"/>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1:52" ht="34.5" customHeight="1" x14ac:dyDescent="0.25">
      <c r="A25" s="113"/>
      <c r="B25" s="114"/>
      <c r="C25" s="114"/>
      <c r="D25" s="114"/>
      <c r="E25" s="114"/>
      <c r="F25" s="114"/>
      <c r="G25" s="121"/>
      <c r="H25" s="121"/>
      <c r="I25" s="112"/>
      <c r="J25" s="3" t="s">
        <v>109</v>
      </c>
      <c r="K25" s="14" t="s">
        <v>163</v>
      </c>
      <c r="L25" s="43">
        <f>160000-1222.24</f>
        <v>158777.76</v>
      </c>
      <c r="M25" s="14" t="s">
        <v>168</v>
      </c>
      <c r="N25" s="14" t="s">
        <v>74</v>
      </c>
      <c r="O25" s="53"/>
      <c r="P25" s="53"/>
      <c r="Q25" s="53"/>
      <c r="R25" s="53"/>
      <c r="S25" s="53"/>
      <c r="T25" s="53"/>
      <c r="U25" s="53"/>
      <c r="V25" s="53"/>
      <c r="W25" s="53"/>
      <c r="X25" s="53"/>
      <c r="Y25" s="53"/>
      <c r="Z25" s="53"/>
      <c r="AA25" s="53"/>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1:52" ht="22.5" x14ac:dyDescent="0.25">
      <c r="A26" s="113"/>
      <c r="B26" s="114"/>
      <c r="C26" s="114"/>
      <c r="D26" s="114"/>
      <c r="E26" s="114"/>
      <c r="F26" s="114"/>
      <c r="G26" s="121"/>
      <c r="H26" s="121"/>
      <c r="I26" s="112"/>
      <c r="J26" s="3" t="s">
        <v>110</v>
      </c>
      <c r="K26" s="14" t="s">
        <v>163</v>
      </c>
      <c r="L26" s="43">
        <f>250000+148777.76+1222.24</f>
        <v>400000</v>
      </c>
      <c r="M26" s="12" t="s">
        <v>111</v>
      </c>
      <c r="N26" s="14" t="s">
        <v>74</v>
      </c>
      <c r="O26" s="50">
        <f>300+100</f>
        <v>400</v>
      </c>
      <c r="P26" s="50">
        <v>200</v>
      </c>
      <c r="Q26" s="50"/>
      <c r="R26" s="53"/>
      <c r="S26" s="53"/>
      <c r="T26" s="53"/>
      <c r="U26" s="53"/>
      <c r="V26" s="53"/>
      <c r="W26" s="53"/>
      <c r="X26" s="53"/>
      <c r="Y26" s="53"/>
      <c r="Z26" s="53"/>
      <c r="AA26" s="53"/>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1:52" ht="22.5" x14ac:dyDescent="0.25">
      <c r="A27" s="113"/>
      <c r="B27" s="114"/>
      <c r="C27" s="114"/>
      <c r="D27" s="114"/>
      <c r="E27" s="114"/>
      <c r="F27" s="114"/>
      <c r="G27" s="121"/>
      <c r="H27" s="121"/>
      <c r="I27" s="112"/>
      <c r="J27" s="2" t="s">
        <v>110</v>
      </c>
      <c r="K27" s="12" t="s">
        <v>125</v>
      </c>
      <c r="L27" s="42">
        <v>1250000</v>
      </c>
      <c r="M27" s="12" t="s">
        <v>169</v>
      </c>
      <c r="N27" s="12" t="s">
        <v>74</v>
      </c>
      <c r="O27" s="51">
        <f>2200+100</f>
        <v>2300</v>
      </c>
      <c r="P27" s="50">
        <v>2300</v>
      </c>
      <c r="Q27" s="50">
        <v>1420</v>
      </c>
      <c r="R27" s="53"/>
      <c r="S27" s="53"/>
      <c r="T27" s="53"/>
      <c r="U27" s="53"/>
      <c r="V27" s="53"/>
      <c r="W27" s="53"/>
      <c r="X27" s="53"/>
      <c r="Y27" s="53"/>
      <c r="Z27" s="53"/>
      <c r="AA27" s="53"/>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1:52" ht="49.5" customHeight="1" x14ac:dyDescent="0.25">
      <c r="A28" s="4" t="s">
        <v>105</v>
      </c>
      <c r="B28" s="8" t="s">
        <v>67</v>
      </c>
      <c r="C28" s="8" t="s">
        <v>76</v>
      </c>
      <c r="D28" s="7" t="s">
        <v>77</v>
      </c>
      <c r="E28" s="7" t="s">
        <v>62</v>
      </c>
      <c r="F28" s="7" t="s">
        <v>71</v>
      </c>
      <c r="G28" s="69">
        <v>375000</v>
      </c>
      <c r="H28" s="69">
        <v>125000</v>
      </c>
      <c r="I28" s="70">
        <f t="shared" si="1"/>
        <v>0.75</v>
      </c>
      <c r="J28" s="2" t="s">
        <v>112</v>
      </c>
      <c r="K28" s="14" t="s">
        <v>79</v>
      </c>
      <c r="L28" s="42">
        <v>500000</v>
      </c>
      <c r="M28" s="12" t="s">
        <v>111</v>
      </c>
      <c r="N28" s="14" t="s">
        <v>74</v>
      </c>
      <c r="O28" s="15">
        <f>L28/800</f>
        <v>625</v>
      </c>
      <c r="P28" s="53"/>
      <c r="Q28" s="15">
        <f>O28*40%</f>
        <v>250</v>
      </c>
      <c r="R28" s="53"/>
      <c r="S28" s="53"/>
      <c r="T28" s="53"/>
      <c r="U28" s="53"/>
      <c r="V28" s="53"/>
      <c r="W28" s="53"/>
      <c r="X28" s="53"/>
      <c r="Y28" s="53"/>
      <c r="Z28" s="53"/>
      <c r="AA28" s="53"/>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1:52" ht="39" customHeight="1" x14ac:dyDescent="0.25">
      <c r="A29" s="113" t="s">
        <v>113</v>
      </c>
      <c r="B29" s="114" t="s">
        <v>67</v>
      </c>
      <c r="C29" s="114" t="s">
        <v>76</v>
      </c>
      <c r="D29" s="114" t="s">
        <v>77</v>
      </c>
      <c r="E29" s="114" t="s">
        <v>62</v>
      </c>
      <c r="F29" s="114" t="s">
        <v>71</v>
      </c>
      <c r="G29" s="119">
        <v>281107</v>
      </c>
      <c r="H29" s="111">
        <v>242480</v>
      </c>
      <c r="I29" s="118">
        <f t="shared" si="1"/>
        <v>0.53688689749745511</v>
      </c>
      <c r="J29" s="3" t="s">
        <v>114</v>
      </c>
      <c r="K29" s="12" t="s">
        <v>79</v>
      </c>
      <c r="L29" s="42">
        <v>260000</v>
      </c>
      <c r="M29" s="12" t="s">
        <v>170</v>
      </c>
      <c r="N29" s="12" t="s">
        <v>74</v>
      </c>
      <c r="O29" s="53"/>
      <c r="P29" s="53"/>
      <c r="Q29" s="53"/>
      <c r="R29" s="50">
        <v>300</v>
      </c>
      <c r="S29" s="53"/>
      <c r="T29" s="53"/>
      <c r="U29" s="53"/>
      <c r="V29" s="53"/>
      <c r="W29" s="53">
        <f>R29*0.7</f>
        <v>210</v>
      </c>
      <c r="X29" s="53">
        <f>R29*0.7</f>
        <v>210</v>
      </c>
      <c r="Y29" s="53"/>
      <c r="Z29" s="53"/>
      <c r="AA29" s="53"/>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1:52" ht="26.25" customHeight="1" x14ac:dyDescent="0.25">
      <c r="A30" s="113"/>
      <c r="B30" s="114"/>
      <c r="C30" s="114"/>
      <c r="D30" s="114"/>
      <c r="E30" s="114"/>
      <c r="F30" s="114"/>
      <c r="G30" s="119"/>
      <c r="H30" s="111"/>
      <c r="I30" s="118"/>
      <c r="J30" s="3" t="s">
        <v>114</v>
      </c>
      <c r="K30" s="14" t="s">
        <v>79</v>
      </c>
      <c r="L30" s="42">
        <f>(G29+H29)-L29</f>
        <v>263587</v>
      </c>
      <c r="M30" s="14" t="s">
        <v>115</v>
      </c>
      <c r="N30" s="14" t="s">
        <v>74</v>
      </c>
      <c r="O30" s="53"/>
      <c r="P30" s="53"/>
      <c r="Q30" s="53"/>
      <c r="R30" s="50">
        <v>300</v>
      </c>
      <c r="S30" s="53"/>
      <c r="T30" s="53"/>
      <c r="U30" s="53"/>
      <c r="V30" s="53"/>
      <c r="W30" s="53">
        <f>R30*0.7</f>
        <v>210</v>
      </c>
      <c r="X30" s="53">
        <f>R30*0.7</f>
        <v>210</v>
      </c>
      <c r="Y30" s="53"/>
      <c r="Z30" s="53"/>
      <c r="AA30" s="53"/>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1:52" ht="50.25" customHeight="1" x14ac:dyDescent="0.25">
      <c r="A31" s="4" t="s">
        <v>116</v>
      </c>
      <c r="B31" s="8" t="s">
        <v>67</v>
      </c>
      <c r="C31" s="8" t="s">
        <v>76</v>
      </c>
      <c r="D31" s="8" t="s">
        <v>77</v>
      </c>
      <c r="E31" s="7" t="s">
        <v>62</v>
      </c>
      <c r="F31" s="7" t="s">
        <v>71</v>
      </c>
      <c r="G31" s="43">
        <v>112500</v>
      </c>
      <c r="H31" s="43">
        <v>37500</v>
      </c>
      <c r="I31" s="70">
        <f>G31/(G31+H31)</f>
        <v>0.75</v>
      </c>
      <c r="J31" s="3" t="s">
        <v>117</v>
      </c>
      <c r="K31" s="14" t="s">
        <v>79</v>
      </c>
      <c r="L31" s="43">
        <v>150000</v>
      </c>
      <c r="M31" s="12" t="s">
        <v>173</v>
      </c>
      <c r="N31" s="14" t="s">
        <v>74</v>
      </c>
      <c r="O31" s="53"/>
      <c r="P31" s="53"/>
      <c r="Q31" s="53"/>
      <c r="R31" s="53"/>
      <c r="S31" s="53"/>
      <c r="T31" s="53"/>
      <c r="U31" s="53"/>
      <c r="V31" s="53"/>
      <c r="W31" s="53"/>
      <c r="X31" s="53"/>
      <c r="Y31" s="53"/>
      <c r="Z31" s="53"/>
      <c r="AA31" s="53"/>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1:52" s="28" customFormat="1" ht="37.15" customHeight="1" x14ac:dyDescent="0.25">
      <c r="A32" s="89" t="s">
        <v>118</v>
      </c>
      <c r="B32" s="89"/>
      <c r="C32" s="89"/>
      <c r="D32" s="89"/>
      <c r="E32" s="89"/>
      <c r="F32" s="89"/>
      <c r="G32" s="38">
        <f>SUM(G33:G44)</f>
        <v>4815256</v>
      </c>
      <c r="H32" s="38">
        <f t="shared" ref="H32:K32" si="3">SUM(H33:H44)</f>
        <v>1605085</v>
      </c>
      <c r="I32" s="71">
        <f>G32/(G32+H32)</f>
        <v>0.75000003893874168</v>
      </c>
      <c r="J32" s="31">
        <f t="shared" si="3"/>
        <v>0</v>
      </c>
      <c r="K32" s="27">
        <f t="shared" si="3"/>
        <v>0</v>
      </c>
      <c r="L32" s="44">
        <f>SUM(L33:L44)</f>
        <v>6420341</v>
      </c>
      <c r="M32" s="27"/>
      <c r="N32" s="27"/>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62">
        <f t="shared" ref="AP32:AW32" si="4">SUM(AP33:AP44)</f>
        <v>100</v>
      </c>
      <c r="AQ32" s="62">
        <f t="shared" si="4"/>
        <v>14</v>
      </c>
      <c r="AR32" s="62">
        <f t="shared" si="4"/>
        <v>100</v>
      </c>
      <c r="AS32" s="62">
        <f t="shared" si="4"/>
        <v>0</v>
      </c>
      <c r="AT32" s="62">
        <f t="shared" si="4"/>
        <v>120</v>
      </c>
      <c r="AU32" s="62">
        <f t="shared" si="4"/>
        <v>667</v>
      </c>
      <c r="AV32" s="62">
        <f t="shared" si="4"/>
        <v>2000</v>
      </c>
      <c r="AW32" s="62">
        <f t="shared" si="4"/>
        <v>667</v>
      </c>
      <c r="AX32" s="52"/>
      <c r="AY32" s="52"/>
      <c r="AZ32" s="52"/>
    </row>
    <row r="33" spans="1:52" ht="36.6" customHeight="1" x14ac:dyDescent="0.25">
      <c r="A33" s="113" t="s">
        <v>119</v>
      </c>
      <c r="B33" s="114" t="s">
        <v>67</v>
      </c>
      <c r="C33" s="114" t="s">
        <v>156</v>
      </c>
      <c r="D33" s="114" t="s">
        <v>69</v>
      </c>
      <c r="E33" s="114" t="s">
        <v>62</v>
      </c>
      <c r="F33" s="114" t="s">
        <v>71</v>
      </c>
      <c r="G33" s="115">
        <v>1043775</v>
      </c>
      <c r="H33" s="111">
        <v>347925</v>
      </c>
      <c r="I33" s="112">
        <f t="shared" si="1"/>
        <v>0.75</v>
      </c>
      <c r="J33" s="2" t="s">
        <v>120</v>
      </c>
      <c r="K33" s="14" t="s">
        <v>162</v>
      </c>
      <c r="L33" s="42">
        <v>601700</v>
      </c>
      <c r="M33" s="12" t="s">
        <v>121</v>
      </c>
      <c r="N33" s="14" t="s">
        <v>74</v>
      </c>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53"/>
      <c r="AQ33" s="50">
        <v>14</v>
      </c>
      <c r="AR33" s="53"/>
      <c r="AS33" s="53"/>
      <c r="AT33" s="50">
        <v>120</v>
      </c>
      <c r="AU33" s="53"/>
      <c r="AV33" s="53"/>
      <c r="AW33" s="53"/>
      <c r="AX33" s="48"/>
      <c r="AY33" s="48"/>
      <c r="AZ33" s="48"/>
    </row>
    <row r="34" spans="1:52" ht="45" customHeight="1" x14ac:dyDescent="0.25">
      <c r="A34" s="113"/>
      <c r="B34" s="114"/>
      <c r="C34" s="114"/>
      <c r="D34" s="114"/>
      <c r="E34" s="114"/>
      <c r="F34" s="114"/>
      <c r="G34" s="115"/>
      <c r="H34" s="111"/>
      <c r="I34" s="112"/>
      <c r="J34" s="3" t="s">
        <v>122</v>
      </c>
      <c r="K34" s="12" t="s">
        <v>161</v>
      </c>
      <c r="L34" s="42">
        <v>500000</v>
      </c>
      <c r="M34" s="12" t="s">
        <v>149</v>
      </c>
      <c r="N34" s="14" t="s">
        <v>74</v>
      </c>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53"/>
      <c r="AQ34" s="53"/>
      <c r="AR34" s="53"/>
      <c r="AS34" s="53"/>
      <c r="AT34" s="53"/>
      <c r="AU34" s="53"/>
      <c r="AV34" s="53"/>
      <c r="AW34" s="53"/>
      <c r="AX34" s="48"/>
      <c r="AY34" s="48"/>
      <c r="AZ34" s="48"/>
    </row>
    <row r="35" spans="1:52" ht="39.75" customHeight="1" x14ac:dyDescent="0.25">
      <c r="A35" s="113"/>
      <c r="B35" s="114"/>
      <c r="C35" s="114"/>
      <c r="D35" s="114"/>
      <c r="E35" s="114"/>
      <c r="F35" s="114"/>
      <c r="G35" s="115"/>
      <c r="H35" s="111"/>
      <c r="I35" s="112"/>
      <c r="J35" s="3" t="s">
        <v>123</v>
      </c>
      <c r="K35" s="12" t="s">
        <v>161</v>
      </c>
      <c r="L35" s="42">
        <v>220000</v>
      </c>
      <c r="M35" s="12" t="s">
        <v>176</v>
      </c>
      <c r="N35" s="14" t="s">
        <v>74</v>
      </c>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50">
        <v>100</v>
      </c>
      <c r="AQ35" s="53"/>
      <c r="AR35" s="53"/>
      <c r="AS35" s="53"/>
      <c r="AT35" s="53"/>
      <c r="AU35" s="53"/>
      <c r="AV35" s="53"/>
      <c r="AW35" s="53"/>
      <c r="AX35" s="48"/>
      <c r="AY35" s="48"/>
      <c r="AZ35" s="48"/>
    </row>
    <row r="36" spans="1:52" ht="26.25" customHeight="1" x14ac:dyDescent="0.25">
      <c r="A36" s="113"/>
      <c r="B36" s="114"/>
      <c r="C36" s="114"/>
      <c r="D36" s="114"/>
      <c r="E36" s="114"/>
      <c r="F36" s="114"/>
      <c r="G36" s="115"/>
      <c r="H36" s="111"/>
      <c r="I36" s="112"/>
      <c r="J36" s="2" t="s">
        <v>124</v>
      </c>
      <c r="K36" s="14" t="s">
        <v>125</v>
      </c>
      <c r="L36" s="42">
        <v>70000</v>
      </c>
      <c r="M36" s="14" t="s">
        <v>126</v>
      </c>
      <c r="N36" s="14" t="s">
        <v>74</v>
      </c>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53"/>
      <c r="AQ36" s="53"/>
      <c r="AR36" s="53"/>
      <c r="AS36" s="53"/>
      <c r="AT36" s="53"/>
      <c r="AU36" s="53"/>
      <c r="AV36" s="53"/>
      <c r="AW36" s="53"/>
      <c r="AX36" s="48"/>
      <c r="AY36" s="48"/>
      <c r="AZ36" s="48"/>
    </row>
    <row r="37" spans="1:52" ht="22.5" x14ac:dyDescent="0.25">
      <c r="A37" s="113" t="s">
        <v>127</v>
      </c>
      <c r="B37" s="114" t="s">
        <v>67</v>
      </c>
      <c r="C37" s="114" t="s">
        <v>76</v>
      </c>
      <c r="D37" s="114" t="s">
        <v>77</v>
      </c>
      <c r="E37" s="114" t="s">
        <v>62</v>
      </c>
      <c r="F37" s="114" t="s">
        <v>71</v>
      </c>
      <c r="G37" s="111">
        <v>225000</v>
      </c>
      <c r="H37" s="111">
        <v>75000</v>
      </c>
      <c r="I37" s="112">
        <f t="shared" si="1"/>
        <v>0.75</v>
      </c>
      <c r="J37" s="2" t="s">
        <v>128</v>
      </c>
      <c r="K37" s="14" t="s">
        <v>79</v>
      </c>
      <c r="L37" s="43">
        <v>200000</v>
      </c>
      <c r="M37" s="14" t="s">
        <v>129</v>
      </c>
      <c r="N37" s="14" t="s">
        <v>74</v>
      </c>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53"/>
      <c r="AQ37" s="53"/>
      <c r="AR37" s="53"/>
      <c r="AS37" s="53"/>
      <c r="AT37" s="53"/>
      <c r="AU37" s="53"/>
      <c r="AV37" s="53"/>
      <c r="AW37" s="53"/>
      <c r="AX37" s="48"/>
      <c r="AY37" s="48"/>
      <c r="AZ37" s="48"/>
    </row>
    <row r="38" spans="1:52" ht="24" customHeight="1" x14ac:dyDescent="0.25">
      <c r="A38" s="113"/>
      <c r="B38" s="114"/>
      <c r="C38" s="114"/>
      <c r="D38" s="114"/>
      <c r="E38" s="114"/>
      <c r="F38" s="114"/>
      <c r="G38" s="111"/>
      <c r="H38" s="111"/>
      <c r="I38" s="112"/>
      <c r="J38" s="2" t="s">
        <v>128</v>
      </c>
      <c r="K38" s="14" t="s">
        <v>79</v>
      </c>
      <c r="L38" s="43">
        <v>100000</v>
      </c>
      <c r="M38" s="14" t="s">
        <v>126</v>
      </c>
      <c r="N38" s="14" t="s">
        <v>74</v>
      </c>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53"/>
      <c r="AQ38" s="53"/>
      <c r="AR38" s="53"/>
      <c r="AS38" s="53"/>
      <c r="AT38" s="53"/>
      <c r="AU38" s="53"/>
      <c r="AV38" s="53"/>
      <c r="AW38" s="53"/>
      <c r="AX38" s="48"/>
      <c r="AY38" s="48"/>
      <c r="AZ38" s="48"/>
    </row>
    <row r="39" spans="1:52" ht="25.5" customHeight="1" x14ac:dyDescent="0.25">
      <c r="A39" s="113" t="s">
        <v>130</v>
      </c>
      <c r="B39" s="114" t="s">
        <v>67</v>
      </c>
      <c r="C39" s="114" t="s">
        <v>76</v>
      </c>
      <c r="D39" s="114" t="s">
        <v>77</v>
      </c>
      <c r="E39" s="114" t="s">
        <v>62</v>
      </c>
      <c r="F39" s="114" t="s">
        <v>131</v>
      </c>
      <c r="G39" s="115">
        <v>1545617</v>
      </c>
      <c r="H39" s="115">
        <v>515206</v>
      </c>
      <c r="I39" s="112">
        <f t="shared" si="1"/>
        <v>0.74999987868924212</v>
      </c>
      <c r="J39" s="2" t="s">
        <v>132</v>
      </c>
      <c r="K39" s="14" t="s">
        <v>79</v>
      </c>
      <c r="L39" s="43">
        <v>850000</v>
      </c>
      <c r="M39" s="16" t="s">
        <v>133</v>
      </c>
      <c r="N39" s="14" t="s">
        <v>74</v>
      </c>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53"/>
      <c r="AQ39" s="53"/>
      <c r="AR39" s="50">
        <v>40</v>
      </c>
      <c r="AS39" s="55"/>
      <c r="AT39" s="55"/>
      <c r="AU39" s="54">
        <v>200</v>
      </c>
      <c r="AV39" s="55"/>
      <c r="AW39" s="54">
        <v>200</v>
      </c>
      <c r="AX39" s="48"/>
      <c r="AY39" s="48"/>
      <c r="AZ39" s="48"/>
    </row>
    <row r="40" spans="1:52" ht="33.75" x14ac:dyDescent="0.25">
      <c r="A40" s="113"/>
      <c r="B40" s="114"/>
      <c r="C40" s="114"/>
      <c r="D40" s="114"/>
      <c r="E40" s="114"/>
      <c r="F40" s="114"/>
      <c r="G40" s="115"/>
      <c r="H40" s="115"/>
      <c r="I40" s="112"/>
      <c r="J40" s="2" t="s">
        <v>132</v>
      </c>
      <c r="K40" s="12" t="s">
        <v>79</v>
      </c>
      <c r="L40" s="42">
        <v>850000</v>
      </c>
      <c r="M40" s="124" t="s">
        <v>171</v>
      </c>
      <c r="N40" s="12" t="s">
        <v>74</v>
      </c>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53"/>
      <c r="AQ40" s="53"/>
      <c r="AR40" s="50">
        <v>40</v>
      </c>
      <c r="AS40" s="55"/>
      <c r="AT40" s="55"/>
      <c r="AU40" s="54">
        <v>200</v>
      </c>
      <c r="AV40" s="55"/>
      <c r="AW40" s="54">
        <v>200</v>
      </c>
      <c r="AX40" s="48"/>
      <c r="AY40" s="48"/>
      <c r="AZ40" s="48"/>
    </row>
    <row r="41" spans="1:52" ht="22.5" x14ac:dyDescent="0.25">
      <c r="A41" s="113"/>
      <c r="B41" s="114"/>
      <c r="C41" s="114"/>
      <c r="D41" s="114"/>
      <c r="E41" s="114"/>
      <c r="F41" s="114"/>
      <c r="G41" s="115"/>
      <c r="H41" s="115"/>
      <c r="I41" s="112"/>
      <c r="J41" s="2" t="s">
        <v>132</v>
      </c>
      <c r="K41" s="14" t="s">
        <v>79</v>
      </c>
      <c r="L41" s="43">
        <f>(G39+H39)-L39-L40</f>
        <v>360823</v>
      </c>
      <c r="M41" s="16" t="s">
        <v>134</v>
      </c>
      <c r="N41" s="14" t="s">
        <v>74</v>
      </c>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53"/>
      <c r="AQ41" s="53"/>
      <c r="AR41" s="50">
        <v>20</v>
      </c>
      <c r="AS41" s="55"/>
      <c r="AT41" s="55"/>
      <c r="AU41" s="54">
        <v>117</v>
      </c>
      <c r="AV41" s="55"/>
      <c r="AW41" s="54">
        <v>117</v>
      </c>
      <c r="AX41" s="48"/>
      <c r="AY41" s="48"/>
      <c r="AZ41" s="48"/>
    </row>
    <row r="42" spans="1:52" ht="38.25" customHeight="1" x14ac:dyDescent="0.25">
      <c r="A42" s="113" t="s">
        <v>135</v>
      </c>
      <c r="B42" s="114" t="s">
        <v>67</v>
      </c>
      <c r="C42" s="114" t="s">
        <v>101</v>
      </c>
      <c r="D42" s="114" t="s">
        <v>69</v>
      </c>
      <c r="E42" s="114" t="s">
        <v>62</v>
      </c>
      <c r="F42" s="114" t="s">
        <v>136</v>
      </c>
      <c r="G42" s="111">
        <v>2000864</v>
      </c>
      <c r="H42" s="111">
        <v>666954</v>
      </c>
      <c r="I42" s="112">
        <f t="shared" si="1"/>
        <v>0.75000018741908181</v>
      </c>
      <c r="J42" s="2" t="s">
        <v>137</v>
      </c>
      <c r="K42" s="14" t="s">
        <v>162</v>
      </c>
      <c r="L42" s="42">
        <v>800000</v>
      </c>
      <c r="M42" s="14" t="s">
        <v>138</v>
      </c>
      <c r="N42" s="14" t="s">
        <v>74</v>
      </c>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53"/>
      <c r="AQ42" s="53"/>
      <c r="AR42" s="53"/>
      <c r="AS42" s="53"/>
      <c r="AT42" s="53"/>
      <c r="AU42" s="50">
        <v>50</v>
      </c>
      <c r="AV42" s="50">
        <v>600</v>
      </c>
      <c r="AW42" s="50">
        <v>50</v>
      </c>
      <c r="AX42" s="48"/>
      <c r="AY42" s="48"/>
      <c r="AZ42" s="48"/>
    </row>
    <row r="43" spans="1:52" ht="43.5" customHeight="1" x14ac:dyDescent="0.25">
      <c r="A43" s="113"/>
      <c r="B43" s="114"/>
      <c r="C43" s="114"/>
      <c r="D43" s="114"/>
      <c r="E43" s="114"/>
      <c r="F43" s="114"/>
      <c r="G43" s="111"/>
      <c r="H43" s="111"/>
      <c r="I43" s="112"/>
      <c r="J43" s="3" t="s">
        <v>137</v>
      </c>
      <c r="K43" s="14" t="s">
        <v>162</v>
      </c>
      <c r="L43" s="43">
        <v>800000</v>
      </c>
      <c r="M43" s="12" t="s">
        <v>168</v>
      </c>
      <c r="N43" s="12" t="s">
        <v>74</v>
      </c>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53"/>
      <c r="AQ43" s="53"/>
      <c r="AR43" s="53"/>
      <c r="AS43" s="53"/>
      <c r="AT43" s="53"/>
      <c r="AU43" s="50">
        <v>50</v>
      </c>
      <c r="AV43" s="50">
        <v>600</v>
      </c>
      <c r="AW43" s="50">
        <v>50</v>
      </c>
      <c r="AX43" s="48"/>
      <c r="AY43" s="48"/>
      <c r="AZ43" s="48"/>
    </row>
    <row r="44" spans="1:52" ht="42.75" customHeight="1" x14ac:dyDescent="0.25">
      <c r="A44" s="113"/>
      <c r="B44" s="114"/>
      <c r="C44" s="114"/>
      <c r="D44" s="114"/>
      <c r="E44" s="114"/>
      <c r="F44" s="114"/>
      <c r="G44" s="111"/>
      <c r="H44" s="111"/>
      <c r="I44" s="112"/>
      <c r="J44" s="2" t="s">
        <v>137</v>
      </c>
      <c r="K44" s="14" t="s">
        <v>162</v>
      </c>
      <c r="L44" s="43">
        <f>(G42+H42)-L42-L43</f>
        <v>1067818</v>
      </c>
      <c r="M44" s="12" t="s">
        <v>172</v>
      </c>
      <c r="N44" s="12" t="s">
        <v>74</v>
      </c>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53"/>
      <c r="AQ44" s="53"/>
      <c r="AR44" s="53"/>
      <c r="AS44" s="53"/>
      <c r="AT44" s="53"/>
      <c r="AU44" s="50">
        <v>50</v>
      </c>
      <c r="AV44" s="50">
        <v>800</v>
      </c>
      <c r="AW44" s="50">
        <v>50</v>
      </c>
      <c r="AX44" s="48"/>
      <c r="AY44" s="48"/>
      <c r="AZ44" s="48"/>
    </row>
    <row r="45" spans="1:52" s="28" customFormat="1" ht="22.5" customHeight="1" x14ac:dyDescent="0.25">
      <c r="A45" s="89" t="s">
        <v>139</v>
      </c>
      <c r="B45" s="89"/>
      <c r="C45" s="89"/>
      <c r="D45" s="89"/>
      <c r="E45" s="89"/>
      <c r="F45" s="89"/>
      <c r="G45" s="38">
        <f>+G46</f>
        <v>752000</v>
      </c>
      <c r="H45" s="38"/>
      <c r="I45" s="61">
        <f t="shared" si="1"/>
        <v>1</v>
      </c>
      <c r="J45" s="60"/>
      <c r="K45" s="29"/>
      <c r="L45" s="44">
        <f>+L46</f>
        <v>752000</v>
      </c>
      <c r="M45" s="29"/>
      <c r="N45" s="29"/>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f>+AX46</f>
        <v>30</v>
      </c>
      <c r="AY45" s="52">
        <f t="shared" ref="AY45:AZ45" si="5">+AY46</f>
        <v>120</v>
      </c>
      <c r="AZ45" s="52">
        <f t="shared" si="5"/>
        <v>69</v>
      </c>
    </row>
    <row r="46" spans="1:52" ht="22.15" customHeight="1" x14ac:dyDescent="0.25">
      <c r="A46" s="4" t="s">
        <v>140</v>
      </c>
      <c r="B46" s="8" t="s">
        <v>67</v>
      </c>
      <c r="C46" s="8" t="s">
        <v>157</v>
      </c>
      <c r="D46" s="8" t="s">
        <v>69</v>
      </c>
      <c r="E46" s="8" t="s">
        <v>62</v>
      </c>
      <c r="F46" s="8" t="s">
        <v>71</v>
      </c>
      <c r="G46" s="39">
        <v>752000</v>
      </c>
      <c r="H46" s="35"/>
      <c r="I46" s="59">
        <f t="shared" si="1"/>
        <v>1</v>
      </c>
      <c r="J46" s="2" t="s">
        <v>141</v>
      </c>
      <c r="K46" s="14" t="s">
        <v>159</v>
      </c>
      <c r="L46" s="43">
        <f>G46</f>
        <v>752000</v>
      </c>
      <c r="M46" s="12" t="s">
        <v>142</v>
      </c>
      <c r="N46" s="14" t="s">
        <v>74</v>
      </c>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50">
        <v>30</v>
      </c>
      <c r="AY46" s="50">
        <v>120</v>
      </c>
      <c r="AZ46" s="50">
        <v>69</v>
      </c>
    </row>
    <row r="47" spans="1:52" s="28" customFormat="1" ht="16.5" customHeight="1" x14ac:dyDescent="0.25">
      <c r="A47" s="90" t="s">
        <v>143</v>
      </c>
      <c r="B47" s="90"/>
      <c r="C47" s="90"/>
      <c r="D47" s="90"/>
      <c r="E47" s="90"/>
      <c r="F47" s="90"/>
      <c r="G47" s="38">
        <f>+G48</f>
        <v>9258270</v>
      </c>
      <c r="H47" s="38">
        <f>+H48</f>
        <v>2314567</v>
      </c>
      <c r="I47" s="61">
        <f t="shared" si="1"/>
        <v>0.80000003456369428</v>
      </c>
      <c r="J47" s="60"/>
      <c r="K47" s="29"/>
      <c r="L47" s="44">
        <f>+L48</f>
        <v>11572837</v>
      </c>
      <c r="M47" s="29"/>
      <c r="N47" s="29"/>
      <c r="O47" s="52"/>
      <c r="P47" s="52"/>
      <c r="Q47" s="52"/>
      <c r="R47" s="52"/>
      <c r="S47" s="52">
        <f>+S48</f>
        <v>140</v>
      </c>
      <c r="T47" s="52"/>
      <c r="U47" s="52"/>
      <c r="V47" s="52">
        <f>+V48</f>
        <v>1000</v>
      </c>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row>
    <row r="48" spans="1:52" ht="83.25" customHeight="1" x14ac:dyDescent="0.25">
      <c r="A48" s="4" t="s">
        <v>144</v>
      </c>
      <c r="B48" s="8" t="s">
        <v>67</v>
      </c>
      <c r="C48" s="7" t="s">
        <v>158</v>
      </c>
      <c r="D48" s="7" t="s">
        <v>69</v>
      </c>
      <c r="E48" s="7" t="s">
        <v>62</v>
      </c>
      <c r="F48" s="7" t="s">
        <v>71</v>
      </c>
      <c r="G48" s="39">
        <v>9258270</v>
      </c>
      <c r="H48" s="35">
        <v>2314567</v>
      </c>
      <c r="I48" s="59">
        <f t="shared" si="1"/>
        <v>0.80000003456369428</v>
      </c>
      <c r="J48" s="2" t="s">
        <v>145</v>
      </c>
      <c r="K48" s="14" t="s">
        <v>164</v>
      </c>
      <c r="L48" s="43">
        <f>G48+H48</f>
        <v>11572837</v>
      </c>
      <c r="M48" s="12" t="s">
        <v>121</v>
      </c>
      <c r="N48" s="2" t="s">
        <v>74</v>
      </c>
      <c r="O48" s="53"/>
      <c r="P48" s="53"/>
      <c r="Q48" s="53"/>
      <c r="R48" s="53"/>
      <c r="S48" s="50">
        <v>140</v>
      </c>
      <c r="T48" s="53"/>
      <c r="U48" s="53"/>
      <c r="V48" s="50">
        <v>1000</v>
      </c>
      <c r="W48" s="53"/>
      <c r="X48" s="53"/>
      <c r="Y48" s="53"/>
      <c r="Z48" s="53"/>
      <c r="AA48" s="53"/>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row>
  </sheetData>
  <autoFilter ref="A3:AZ48" xr:uid="{4ECA00E9-6085-49A8-B598-95592D396FC8}"/>
  <mergeCells count="127">
    <mergeCell ref="A6:F6"/>
    <mergeCell ref="A32:F32"/>
    <mergeCell ref="A10:A12"/>
    <mergeCell ref="B10:B12"/>
    <mergeCell ref="C10:C12"/>
    <mergeCell ref="D10:D12"/>
    <mergeCell ref="B29:B30"/>
    <mergeCell ref="C29:C30"/>
    <mergeCell ref="D29:D30"/>
    <mergeCell ref="E29:E30"/>
    <mergeCell ref="J10:J12"/>
    <mergeCell ref="G23:G27"/>
    <mergeCell ref="H23:H27"/>
    <mergeCell ref="A23:A27"/>
    <mergeCell ref="B23:B27"/>
    <mergeCell ref="C23:C27"/>
    <mergeCell ref="D23:D27"/>
    <mergeCell ref="A21:A22"/>
    <mergeCell ref="B21:B22"/>
    <mergeCell ref="C21:C22"/>
    <mergeCell ref="D21:D22"/>
    <mergeCell ref="E21:E22"/>
    <mergeCell ref="E23:E27"/>
    <mergeCell ref="F23:F27"/>
    <mergeCell ref="I23:I27"/>
    <mergeCell ref="F21:F22"/>
    <mergeCell ref="F33:F36"/>
    <mergeCell ref="G21:G22"/>
    <mergeCell ref="H21:H22"/>
    <mergeCell ref="I21:I22"/>
    <mergeCell ref="I10:I12"/>
    <mergeCell ref="E10:E12"/>
    <mergeCell ref="F10:F12"/>
    <mergeCell ref="G10:G12"/>
    <mergeCell ref="H10:H12"/>
    <mergeCell ref="H33:H36"/>
    <mergeCell ref="I33:I36"/>
    <mergeCell ref="G33:G36"/>
    <mergeCell ref="F29:F30"/>
    <mergeCell ref="G29:G30"/>
    <mergeCell ref="H29:H30"/>
    <mergeCell ref="I29:I30"/>
    <mergeCell ref="A18:F18"/>
    <mergeCell ref="A29:A30"/>
    <mergeCell ref="A33:A36"/>
    <mergeCell ref="B33:B36"/>
    <mergeCell ref="C33:C36"/>
    <mergeCell ref="D33:D36"/>
    <mergeCell ref="E33:E36"/>
    <mergeCell ref="E39:E41"/>
    <mergeCell ref="F39:F41"/>
    <mergeCell ref="G39:G41"/>
    <mergeCell ref="H39:H41"/>
    <mergeCell ref="I39:I41"/>
    <mergeCell ref="G37:G38"/>
    <mergeCell ref="H37:H38"/>
    <mergeCell ref="I37:I38"/>
    <mergeCell ref="A39:A41"/>
    <mergeCell ref="B39:B41"/>
    <mergeCell ref="C39:C41"/>
    <mergeCell ref="D39:D41"/>
    <mergeCell ref="A37:A38"/>
    <mergeCell ref="B37:B38"/>
    <mergeCell ref="C37:C38"/>
    <mergeCell ref="D37:D38"/>
    <mergeCell ref="E37:E38"/>
    <mergeCell ref="F37:F38"/>
    <mergeCell ref="G42:G44"/>
    <mergeCell ref="H42:H44"/>
    <mergeCell ref="I42:I44"/>
    <mergeCell ref="A42:A44"/>
    <mergeCell ref="B42:B44"/>
    <mergeCell ref="C42:C44"/>
    <mergeCell ref="D42:D44"/>
    <mergeCell ref="E42:E44"/>
    <mergeCell ref="F42:F44"/>
    <mergeCell ref="W10:W12"/>
    <mergeCell ref="AH10:AH12"/>
    <mergeCell ref="X10:X12"/>
    <mergeCell ref="Y10:Y12"/>
    <mergeCell ref="Z10:Z12"/>
    <mergeCell ref="AA10:AA12"/>
    <mergeCell ref="AB10:AB12"/>
    <mergeCell ref="AC10:AC12"/>
    <mergeCell ref="AD10:AD12"/>
    <mergeCell ref="K10:K12"/>
    <mergeCell ref="L10:L12"/>
    <mergeCell ref="M10:M12"/>
    <mergeCell ref="N10:N12"/>
    <mergeCell ref="O10:O12"/>
    <mergeCell ref="P10:P12"/>
    <mergeCell ref="Q10:Q12"/>
    <mergeCell ref="R10:R12"/>
    <mergeCell ref="S10:S12"/>
    <mergeCell ref="AO10:AO12"/>
    <mergeCell ref="AP10:AP12"/>
    <mergeCell ref="AQ10:AQ12"/>
    <mergeCell ref="AI10:AI12"/>
    <mergeCell ref="AJ10:AJ12"/>
    <mergeCell ref="AK10:AK12"/>
    <mergeCell ref="AL10:AL12"/>
    <mergeCell ref="AM10:AM12"/>
    <mergeCell ref="AN10:AN12"/>
    <mergeCell ref="T10:T12"/>
    <mergeCell ref="U10:U12"/>
    <mergeCell ref="V10:V12"/>
    <mergeCell ref="AE10:AE12"/>
    <mergeCell ref="AF10:AF12"/>
    <mergeCell ref="AG10:AG12"/>
    <mergeCell ref="A45:F45"/>
    <mergeCell ref="A47:F47"/>
    <mergeCell ref="J1:N1"/>
    <mergeCell ref="J2:N2"/>
    <mergeCell ref="O2:AA2"/>
    <mergeCell ref="O1:AZ1"/>
    <mergeCell ref="AB2:AO2"/>
    <mergeCell ref="AP2:AW2"/>
    <mergeCell ref="AX2:AZ2"/>
    <mergeCell ref="AZ10:AZ12"/>
    <mergeCell ref="AR10:AR12"/>
    <mergeCell ref="AS10:AS12"/>
    <mergeCell ref="AT10:AT12"/>
    <mergeCell ref="AU10:AU12"/>
    <mergeCell ref="AV10:AV12"/>
    <mergeCell ref="AW10:AW12"/>
    <mergeCell ref="AX10:AX12"/>
    <mergeCell ref="AY10:AY12"/>
  </mergeCells>
  <phoneticPr fontId="2" type="noConversion"/>
  <pageMargins left="0.62992125984251968" right="0.19685039370078741" top="0.78740157480314965" bottom="0.19685039370078741" header="0.31496062992125984" footer="0.19685039370078741"/>
  <pageSetup paperSize="9" scale="48" fitToWidth="4" orientation="portrait" r:id="rId1"/>
  <headerFooter differentFirst="1" scaleWithDoc="0">
    <oddHeader>&amp;C&amp;P</oddHeader>
  </headerFooter>
  <colBreaks count="3" manualBreakCount="3">
    <brk id="11" max="1048575" man="1"/>
    <brk id="22" max="1048575" man="1"/>
    <brk id="3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6D094-0860-4518-8D98-A15530B58207}">
  <dimension ref="A1:C20"/>
  <sheetViews>
    <sheetView workbookViewId="0">
      <selection activeCell="C21" sqref="C21"/>
    </sheetView>
  </sheetViews>
  <sheetFormatPr defaultRowHeight="15" x14ac:dyDescent="0.25"/>
  <sheetData>
    <row r="1" spans="1:3" ht="15.75" thickBot="1" x14ac:dyDescent="0.3">
      <c r="A1" s="76">
        <v>94</v>
      </c>
      <c r="C1" s="80">
        <v>66</v>
      </c>
    </row>
    <row r="2" spans="1:3" ht="15.75" thickBot="1" x14ac:dyDescent="0.3">
      <c r="A2" s="77">
        <v>125</v>
      </c>
      <c r="C2" s="81">
        <v>88</v>
      </c>
    </row>
    <row r="3" spans="1:3" ht="15.75" thickBot="1" x14ac:dyDescent="0.3">
      <c r="A3" s="78">
        <v>118</v>
      </c>
      <c r="C3" s="82">
        <v>82</v>
      </c>
    </row>
    <row r="4" spans="1:3" ht="15.75" thickBot="1" x14ac:dyDescent="0.3">
      <c r="A4" s="77">
        <v>126</v>
      </c>
      <c r="C4" s="81">
        <v>88</v>
      </c>
    </row>
    <row r="5" spans="1:3" ht="15.75" thickBot="1" x14ac:dyDescent="0.3">
      <c r="A5" s="77">
        <v>351</v>
      </c>
      <c r="C5" s="81">
        <v>246</v>
      </c>
    </row>
    <row r="6" spans="1:3" ht="15.75" thickBot="1" x14ac:dyDescent="0.3">
      <c r="A6" s="77">
        <v>139</v>
      </c>
      <c r="C6" s="81">
        <v>97</v>
      </c>
    </row>
    <row r="7" spans="1:3" ht="15.75" thickBot="1" x14ac:dyDescent="0.3">
      <c r="A7" s="77">
        <v>895</v>
      </c>
      <c r="C7" s="81">
        <v>627</v>
      </c>
    </row>
    <row r="8" spans="1:3" ht="15.75" thickBot="1" x14ac:dyDescent="0.3">
      <c r="A8" s="77">
        <v>280</v>
      </c>
      <c r="C8" s="81">
        <v>196</v>
      </c>
    </row>
    <row r="9" spans="1:3" ht="15.75" thickBot="1" x14ac:dyDescent="0.3">
      <c r="A9" s="77">
        <v>162</v>
      </c>
      <c r="C9" s="81">
        <v>114</v>
      </c>
    </row>
    <row r="10" spans="1:3" ht="15.75" thickBot="1" x14ac:dyDescent="0.3">
      <c r="A10" s="77">
        <v>195</v>
      </c>
      <c r="C10" s="81">
        <v>136</v>
      </c>
    </row>
    <row r="11" spans="1:3" ht="15.75" thickBot="1" x14ac:dyDescent="0.3">
      <c r="A11" s="77">
        <v>117</v>
      </c>
      <c r="C11" s="81">
        <v>82</v>
      </c>
    </row>
    <row r="12" spans="1:3" ht="15.75" thickBot="1" x14ac:dyDescent="0.3">
      <c r="A12" s="77">
        <v>215</v>
      </c>
      <c r="C12" s="81">
        <v>150</v>
      </c>
    </row>
    <row r="13" spans="1:3" ht="15.75" thickBot="1" x14ac:dyDescent="0.3">
      <c r="A13" s="77">
        <v>164</v>
      </c>
      <c r="C13" s="81">
        <v>115</v>
      </c>
    </row>
    <row r="14" spans="1:3" ht="15.75" thickBot="1" x14ac:dyDescent="0.3">
      <c r="A14" s="79">
        <v>2845</v>
      </c>
      <c r="C14" s="83">
        <v>1991</v>
      </c>
    </row>
    <row r="15" spans="1:3" ht="15.75" thickBot="1" x14ac:dyDescent="0.3">
      <c r="A15" s="77">
        <v>396</v>
      </c>
      <c r="C15" s="81">
        <v>277</v>
      </c>
    </row>
    <row r="16" spans="1:3" ht="15.75" thickBot="1" x14ac:dyDescent="0.3">
      <c r="A16" s="77">
        <v>182</v>
      </c>
      <c r="C16" s="81">
        <v>128</v>
      </c>
    </row>
    <row r="20" spans="1:3" x14ac:dyDescent="0.25">
      <c r="A20">
        <f>SUM(A1:A16)</f>
        <v>6404</v>
      </c>
      <c r="C20">
        <f>SUM(C1:C16)</f>
        <v>4483</v>
      </c>
    </row>
  </sheetData>
  <pageMargins left="0.7" right="0.7" top="0.75" bottom="0.75" header="0.3" footer="0.3"/>
</worksheet>
</file>

<file path=docMetadata/LabelInfo.xml><?xml version="1.0" encoding="utf-8"?>
<clbl:labelList xmlns:clbl="http://schemas.microsoft.com/office/2020/mipLabelMetadata">
  <clbl:label id="{6062c8a2-d353-46c2-92d8-0dd75d1f4b63}" enabled="0" method="" siteId="{6062c8a2-d353-46c2-92d8-0dd75d1f4b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1</vt:i4>
      </vt:variant>
    </vt:vector>
  </HeadingPairs>
  <TitlesOfParts>
    <vt:vector size="3" baseType="lpstr">
      <vt:lpstr>Kvietimu planas skelbimui</vt:lpstr>
      <vt:lpstr>Lapas1</vt:lpstr>
      <vt:lpstr>'Kvietimu planas skelbimui'!Print_Titles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Perevičiūtė</dc:creator>
  <cp:keywords/>
  <dc:description/>
  <cp:lastModifiedBy>Laura Masiulienė</cp:lastModifiedBy>
  <cp:revision/>
  <dcterms:created xsi:type="dcterms:W3CDTF">2023-06-12T10:52:44Z</dcterms:created>
  <dcterms:modified xsi:type="dcterms:W3CDTF">2025-05-28T13:06:56Z</dcterms:modified>
  <cp:category/>
  <cp:contentStatus/>
</cp:coreProperties>
</file>